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0" documentId="13_ncr:1_{7647EA43-9C80-474F-8B90-940714D01FA1}" xr6:coauthVersionLast="47" xr6:coauthVersionMax="47" xr10:uidLastSave="{00000000-0000-0000-0000-000000000000}"/>
  <bookViews>
    <workbookView xWindow="28680" yWindow="-120" windowWidth="25440" windowHeight="15390" tabRatio="822" xr2:uid="{00000000-000D-0000-FFFF-FFFF00000000}"/>
  </bookViews>
  <sheets>
    <sheet name="Instructions" sheetId="9" r:id="rId1"/>
    <sheet name="1. Recherche par produit" sheetId="5" r:id="rId2"/>
    <sheet name="2. Recherche par entreprise" sheetId="14" r:id="rId3"/>
    <sheet name="3. Références" sheetId="12" r:id="rId4"/>
    <sheet name="A1. Feedstocks" sheetId="6" state="hidden" r:id="rId5"/>
    <sheet name="A.2 Company inputsFINAL" sheetId="18" state="hidden" r:id="rId6"/>
    <sheet name="A3. Company OutputsFINAL" sheetId="16" state="hidden" r:id="rId7"/>
    <sheet name="A4. List" sheetId="1" state="hidden" r:id="rId8"/>
  </sheets>
  <definedNames>
    <definedName name="_xlnm._FilterDatabase" localSheetId="1" hidden="1">'1. Recherche par produit'!$C$6:$C$6</definedName>
    <definedName name="_xlnm._FilterDatabase" localSheetId="4" hidden="1">'A1. Feedstocks'!$A$3:$A$28</definedName>
    <definedName name="_xlnm._FilterDatabase" localSheetId="6" hidden="1">'A3. Company OutputsFINAL'!#REF!</definedName>
    <definedName name="_xlnm.Criteria" localSheetId="1">'1. Recherche par produit'!#REF!</definedName>
    <definedName name="_xlnm.Extract" localSheetId="1">'1. Recherche par produit'!#REF!</definedName>
    <definedName name="_xlnm.Print_Area" localSheetId="1">'1. Recherche par produit'!$B$1:$I$13</definedName>
    <definedName name="_xlnm.Print_Area" localSheetId="2">'2. Recherche par entreprise'!$A$1:$S$34</definedName>
    <definedName name="_xlnm.Print_Area" localSheetId="3">'3. Références'!$A$1:$I$35</definedName>
    <definedName name="_xlnm.Print_Area" localSheetId="0">Instructions!$A$1:$CB$105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5" l="1"/>
  <c r="R26" i="14"/>
  <c r="H7" i="5"/>
  <c r="I5" i="14"/>
  <c r="G7" i="5"/>
  <c r="C7" i="5"/>
  <c r="R33" i="14"/>
  <c r="Q33" i="14"/>
  <c r="P33" i="14"/>
  <c r="O33" i="14"/>
  <c r="N33" i="14"/>
  <c r="M33" i="14"/>
  <c r="L33" i="14"/>
  <c r="K33" i="14"/>
  <c r="J33" i="14"/>
  <c r="I33" i="14"/>
  <c r="H33" i="14"/>
  <c r="G33" i="14"/>
  <c r="F33" i="14"/>
  <c r="D33" i="14"/>
  <c r="C33" i="14"/>
  <c r="B33" i="14"/>
  <c r="R32" i="14"/>
  <c r="Q32" i="14"/>
  <c r="P32" i="14"/>
  <c r="O32" i="14"/>
  <c r="N32" i="14"/>
  <c r="M32" i="14"/>
  <c r="L32" i="14"/>
  <c r="K32" i="14"/>
  <c r="J32" i="14"/>
  <c r="I32" i="14"/>
  <c r="H32" i="14"/>
  <c r="G32" i="14"/>
  <c r="F32" i="14"/>
  <c r="D32" i="14"/>
  <c r="C32" i="14"/>
  <c r="B32" i="14"/>
  <c r="R31" i="14"/>
  <c r="Q31" i="14"/>
  <c r="P31" i="14"/>
  <c r="O31" i="14"/>
  <c r="N31" i="14"/>
  <c r="M31" i="14"/>
  <c r="L31" i="14"/>
  <c r="K31" i="14"/>
  <c r="J31" i="14"/>
  <c r="I31" i="14"/>
  <c r="H31" i="14"/>
  <c r="G31" i="14"/>
  <c r="F31" i="14"/>
  <c r="D31" i="14"/>
  <c r="C31" i="14"/>
  <c r="B31" i="14"/>
  <c r="R30" i="14"/>
  <c r="Q30" i="14"/>
  <c r="P30" i="14"/>
  <c r="O30" i="14"/>
  <c r="N30" i="14"/>
  <c r="M30" i="14"/>
  <c r="L30" i="14"/>
  <c r="K30" i="14"/>
  <c r="J30" i="14"/>
  <c r="I30" i="14"/>
  <c r="H30" i="14"/>
  <c r="G30" i="14"/>
  <c r="F30" i="14"/>
  <c r="D30" i="14"/>
  <c r="C30" i="14"/>
  <c r="B30" i="14"/>
  <c r="R29" i="14"/>
  <c r="Q29" i="14"/>
  <c r="P29" i="14"/>
  <c r="O29" i="14"/>
  <c r="N29" i="14"/>
  <c r="M29" i="14"/>
  <c r="L29" i="14"/>
  <c r="K29" i="14"/>
  <c r="J29" i="14"/>
  <c r="I29" i="14"/>
  <c r="H29" i="14"/>
  <c r="G29" i="14"/>
  <c r="F29" i="14"/>
  <c r="D29" i="14"/>
  <c r="C29" i="14"/>
  <c r="B29" i="14"/>
  <c r="R28" i="14"/>
  <c r="Q28" i="14"/>
  <c r="P28" i="14"/>
  <c r="O28" i="14"/>
  <c r="N28" i="14"/>
  <c r="M28" i="14"/>
  <c r="L28" i="14"/>
  <c r="K28" i="14"/>
  <c r="J28" i="14"/>
  <c r="I28" i="14"/>
  <c r="H28" i="14"/>
  <c r="G28" i="14"/>
  <c r="F28" i="14"/>
  <c r="D28" i="14"/>
  <c r="C28" i="14"/>
  <c r="B28" i="14"/>
  <c r="R27" i="14"/>
  <c r="Q27" i="14"/>
  <c r="P27" i="14"/>
  <c r="O27" i="14"/>
  <c r="N27" i="14"/>
  <c r="M27" i="14"/>
  <c r="L27" i="14"/>
  <c r="K27" i="14"/>
  <c r="J27" i="14"/>
  <c r="I27" i="14"/>
  <c r="H27" i="14"/>
  <c r="G27" i="14"/>
  <c r="F27" i="14"/>
  <c r="D27" i="14"/>
  <c r="C27" i="14"/>
  <c r="B27" i="14"/>
  <c r="Q26" i="14"/>
  <c r="P26" i="14"/>
  <c r="O26" i="14"/>
  <c r="N26" i="14"/>
  <c r="M26" i="14"/>
  <c r="L26" i="14"/>
  <c r="K26" i="14"/>
  <c r="J26" i="14"/>
  <c r="I26" i="14"/>
  <c r="H26" i="14"/>
  <c r="G26" i="14"/>
  <c r="F26" i="14"/>
  <c r="D26" i="14"/>
  <c r="C26" i="14"/>
  <c r="B26" i="14"/>
  <c r="B5" i="14"/>
  <c r="R6" i="14"/>
  <c r="G14" i="14"/>
  <c r="R14" i="14"/>
  <c r="R13" i="14"/>
  <c r="R12" i="14"/>
  <c r="R11" i="14"/>
  <c r="R10" i="14"/>
  <c r="R9" i="14"/>
  <c r="R8" i="14"/>
  <c r="R7" i="14"/>
  <c r="R5" i="14"/>
  <c r="Q14" i="14"/>
  <c r="Q13" i="14"/>
  <c r="Q12" i="14"/>
  <c r="Q11" i="14"/>
  <c r="Q10" i="14"/>
  <c r="P14" i="14"/>
  <c r="P13" i="14"/>
  <c r="P12" i="14"/>
  <c r="P11" i="14"/>
  <c r="P10" i="14"/>
  <c r="P5" i="14"/>
  <c r="O14" i="14"/>
  <c r="O13" i="14"/>
  <c r="O12" i="14"/>
  <c r="O11" i="14"/>
  <c r="O10" i="14"/>
  <c r="O9" i="14"/>
  <c r="O8" i="14"/>
  <c r="O7" i="14"/>
  <c r="O6" i="14"/>
  <c r="O5" i="14"/>
  <c r="N14" i="14"/>
  <c r="N13" i="14"/>
  <c r="N12" i="14"/>
  <c r="N11" i="14"/>
  <c r="N10" i="14"/>
  <c r="N9" i="14"/>
  <c r="N8" i="14"/>
  <c r="N7" i="14"/>
  <c r="N6" i="14"/>
  <c r="N5" i="14"/>
  <c r="M14" i="14"/>
  <c r="M5" i="14"/>
  <c r="M13" i="14"/>
  <c r="M12" i="14"/>
  <c r="M11" i="14"/>
  <c r="M10" i="14"/>
  <c r="M9" i="14"/>
  <c r="M8" i="14"/>
  <c r="M6" i="14"/>
  <c r="L14" i="14"/>
  <c r="L13" i="14"/>
  <c r="L12" i="14"/>
  <c r="L11" i="14"/>
  <c r="L10" i="14"/>
  <c r="L9" i="14"/>
  <c r="L8" i="14"/>
  <c r="L7" i="14"/>
  <c r="L6" i="14"/>
  <c r="L5" i="14"/>
  <c r="K14" i="14"/>
  <c r="K13" i="14"/>
  <c r="K12" i="14"/>
  <c r="K11" i="14"/>
  <c r="K10" i="14"/>
  <c r="K9" i="14"/>
  <c r="K8" i="14"/>
  <c r="K7" i="14"/>
  <c r="K6" i="14"/>
  <c r="K5" i="14"/>
  <c r="J14" i="14"/>
  <c r="J13" i="14"/>
  <c r="J12" i="14"/>
  <c r="J11" i="14"/>
  <c r="J10" i="14"/>
  <c r="J9" i="14"/>
  <c r="J8" i="14"/>
  <c r="J7" i="14"/>
  <c r="J6" i="14"/>
  <c r="J5" i="14"/>
  <c r="I14" i="14"/>
  <c r="I13" i="14"/>
  <c r="I12" i="14"/>
  <c r="I11" i="14"/>
  <c r="I10" i="14"/>
  <c r="I9" i="14"/>
  <c r="I8" i="14"/>
  <c r="I7" i="14"/>
  <c r="I6" i="14"/>
  <c r="H14" i="14"/>
  <c r="H13" i="14"/>
  <c r="H12" i="14"/>
  <c r="H11" i="14"/>
  <c r="H10" i="14"/>
  <c r="H9" i="14"/>
  <c r="H8" i="14"/>
  <c r="H7" i="14"/>
  <c r="H6" i="14"/>
  <c r="H5" i="14"/>
  <c r="G13" i="14"/>
  <c r="G12" i="14"/>
  <c r="G11" i="14"/>
  <c r="G10" i="14"/>
  <c r="G9" i="14"/>
  <c r="G8" i="14"/>
  <c r="G7" i="14"/>
  <c r="G6" i="14"/>
  <c r="G5" i="14"/>
  <c r="F14" i="14"/>
  <c r="F13" i="14"/>
  <c r="F12" i="14"/>
  <c r="F11" i="14"/>
  <c r="F10" i="14"/>
  <c r="F9" i="14"/>
  <c r="F8" i="14"/>
  <c r="F7" i="14"/>
  <c r="F6" i="14"/>
  <c r="F5" i="14"/>
  <c r="D14" i="14"/>
  <c r="D13" i="14"/>
  <c r="D12" i="14"/>
  <c r="D11" i="14"/>
  <c r="D10" i="14"/>
  <c r="D9" i="14"/>
  <c r="D8" i="14"/>
  <c r="D7" i="14"/>
  <c r="D6" i="14"/>
  <c r="D5" i="14"/>
  <c r="C14" i="14"/>
  <c r="C13" i="14"/>
  <c r="C12" i="14"/>
  <c r="C11" i="14"/>
  <c r="C10" i="14"/>
  <c r="C9" i="14"/>
  <c r="C8" i="14"/>
  <c r="C7" i="14"/>
  <c r="C6" i="14"/>
  <c r="C5" i="14"/>
  <c r="B14" i="14"/>
  <c r="B13" i="14"/>
  <c r="B12" i="14"/>
  <c r="B11" i="14"/>
  <c r="B10" i="14"/>
  <c r="B9" i="14"/>
  <c r="B8" i="14"/>
  <c r="B7" i="14"/>
  <c r="B6" i="14"/>
  <c r="Q9" i="14"/>
  <c r="P9" i="14"/>
  <c r="Q8" i="14"/>
  <c r="P8" i="14"/>
  <c r="Q7" i="14"/>
  <c r="P7" i="14"/>
  <c r="M7" i="14"/>
  <c r="Q6" i="14"/>
  <c r="P6" i="14"/>
  <c r="Q5" i="14"/>
  <c r="F12" i="5"/>
  <c r="F9" i="5"/>
  <c r="F10" i="5"/>
  <c r="F11" i="5"/>
  <c r="E7" i="5"/>
  <c r="C9" i="5"/>
  <c r="E8" i="5"/>
  <c r="G8" i="5"/>
  <c r="G9" i="5"/>
  <c r="G12" i="5"/>
  <c r="G11" i="5"/>
  <c r="G10" i="5"/>
  <c r="F8" i="5"/>
  <c r="F7" i="5"/>
  <c r="E12" i="5"/>
  <c r="E11" i="5"/>
  <c r="E10" i="5"/>
  <c r="E9" i="5"/>
  <c r="C12" i="5"/>
  <c r="C11" i="5"/>
  <c r="C10" i="5"/>
</calcChain>
</file>

<file path=xl/sharedStrings.xml><?xml version="1.0" encoding="utf-8"?>
<sst xmlns="http://schemas.openxmlformats.org/spreadsheetml/2006/main" count="2692" uniqueCount="1386">
  <si>
    <r>
      <rPr>
        <b/>
        <sz val="20"/>
        <color theme="0"/>
        <rFont val="Arial"/>
        <family val="2"/>
      </rPr>
      <t>OUTIL D’IDENTIFICATION DES SYMBIOSES INDUSTRIELLES</t>
    </r>
    <r>
      <rPr>
        <sz val="20"/>
        <color theme="0"/>
        <rFont val="Arial"/>
        <family val="2"/>
      </rPr>
      <t> </t>
    </r>
    <r>
      <rPr>
        <b/>
        <sz val="20"/>
        <color theme="0"/>
        <rFont val="Arial"/>
        <family val="2"/>
      </rPr>
      <t>:</t>
    </r>
    <r>
      <rPr>
        <sz val="20"/>
        <color theme="0"/>
        <rFont val="Arial"/>
        <family val="2"/>
      </rPr>
      <t xml:space="preserve"> INSTRUCTIONS</t>
    </r>
  </si>
  <si>
    <r>
      <rPr>
        <b/>
        <sz val="14"/>
        <color theme="0"/>
        <rFont val="Arial"/>
        <family val="2"/>
      </rPr>
      <t>RAISON D’ÊTRE DE L’OUTIL</t>
    </r>
  </si>
  <si>
    <r>
      <rPr>
        <sz val="11"/>
        <rFont val="Calibri"/>
        <family val="2"/>
        <scheme val="minor"/>
      </rPr>
      <t xml:space="preserve">La symbiose industrielle engage des industries traditionnellement séparées dans une approche collective de l’avantage concurrentiel impliquant l’échange physique de matériaux, d’énergie, d’eau et/ou de sous-produits (Chertow, 2000). La symbiose industrielle porte souvent sur l’utilisation d’un déchet précédemment éliminé (solide, liquide, gazeux) d’une installation par une autre installation afin d’obtenir un sous-produit de valeur.
</t>
    </r>
    <r>
      <rPr>
        <sz val="5"/>
        <rFont val="Calibri"/>
        <family val="2"/>
        <scheme val="minor"/>
      </rPr>
      <t xml:space="preserve">
</t>
    </r>
    <r>
      <rPr>
        <sz val="11"/>
        <rFont val="Calibri"/>
        <family val="2"/>
        <scheme val="minor"/>
      </rPr>
      <t>L’identification des possibilités de symbiose industrielle se fait souvent par le biais d’évaluations rigoureuses, y compris l’analyse des intrants et des extrants de l’industrie, les discussions avec la direction du parc et les entreprises, les ateliers d’identification des possibilités et l’examen des expériences internationales. Il s’agit là de méthodes précieuses qui fournissent un ensemble complet de possibilités concrètes et pratiques de symbiose industrielle pour un parc industriel. Avant de procéder à des évaluations détaillées, il est souvent utile de dresser une liste indicative des possibilités de symbiose industrielle pour un parc industriel sans y consacrer beaucoup de temps. Par exemple, convaincre la direction du parc et les entreprises des opportunités potentielles et susciter l’intérêt et l’engagement d’entreprendre des évaluations détaillées.</t>
    </r>
  </si>
  <si>
    <r>
      <rPr>
        <b/>
        <sz val="14"/>
        <color theme="0"/>
        <rFont val="Arial"/>
        <family val="2"/>
      </rPr>
      <t>OBJECTIFS DE L’OUTIL</t>
    </r>
  </si>
  <si>
    <r>
      <rPr>
        <sz val="11"/>
        <rFont val="Calibri"/>
        <family val="2"/>
        <scheme val="minor"/>
      </rPr>
      <t xml:space="preserve">L’objectif de cet outil est de soutenir l’identification des opportunités de symbiose industrielle (échanges de sous-produits et de déchets) entre les entreprises. Cet outil peut être utilisé dans les parcs industriels existants (friches industrielles) pour donner aux parties prenantes une indication des possibilités de symbiose liées aux entreprises opérant dans le parc. L’outil peut également être utilisé pour les nouveaux parcs industriels (greenfields) afin de mettre en évidence les symbioses industrielles possibles entre les entreprises qui s’installent dans le parc et d’aider ainsi à la planification des infrastructures et des services publics pour permettre ces connexions. </t>
    </r>
  </si>
  <si>
    <r>
      <rPr>
        <b/>
        <sz val="14"/>
        <color theme="0"/>
        <rFont val="Arial"/>
        <family val="2"/>
      </rPr>
      <t>APPROCHES ET INSTRUCTIONS</t>
    </r>
  </si>
  <si>
    <r>
      <rPr>
        <sz val="11"/>
        <rFont val="Calibri"/>
        <family val="2"/>
        <scheme val="minor"/>
      </rPr>
      <t xml:space="preserve">L’outil est conçu pour être utilisé par les agences internationales de développement (par exemple, par les membres du personnel de l’ONUDI dans le cadre des projets de PEI) et les prestataires de services (par exemple, les centres nationaux pour une production plus propre) qui travaillent avec les parcs industriels dans leur pays. Par exemple, l’outil peut être utilisé dans le cadre d’un atelier d’identification des opportunités avec la direction du parc et/ou les entreprises locataires. En outre, l’outil peut être utilisé par les représentants industriels intéressés par le développement de la symbiose industrielle. Toutefois, il est conseillé de les aider dans la mise en œuvre pratique des opportunités.
</t>
    </r>
    <r>
      <rPr>
        <sz val="5"/>
        <rFont val="Calibri"/>
        <family val="2"/>
        <scheme val="minor"/>
      </rPr>
      <t xml:space="preserve">
</t>
    </r>
    <r>
      <rPr>
        <sz val="11"/>
        <rFont val="Calibri"/>
        <family val="2"/>
        <scheme val="minor"/>
      </rPr>
      <t>Cet outil bénéficiera de l’expérience des utilisateurs. N’hésitez pas à informer l’ONUDI des opportunités de symbiose industrielle qui ne sont pas encore prises en compte par cet outil. Votre contribution est la bienvenue. Les coordonnées de l’ONUDI pour les parcs éco-industriels sont indiquées au bas de cette fiche, merci !</t>
    </r>
  </si>
  <si>
    <r>
      <rPr>
        <b/>
        <sz val="14"/>
        <color rgb="FFEF7B24"/>
        <rFont val="Calibri"/>
        <family val="2"/>
        <scheme val="minor"/>
      </rPr>
      <t>APPROCHES EN MATIÈRE D’OUTILS</t>
    </r>
  </si>
  <si>
    <r>
      <rPr>
        <b/>
        <sz val="14"/>
        <color theme="1" tint="0.499984740745262"/>
        <rFont val="Calibri"/>
        <family val="2"/>
        <scheme val="minor"/>
      </rPr>
      <t>INSTRUCTIONS DÉTAILLÉES</t>
    </r>
  </si>
  <si>
    <r>
      <rPr>
        <b/>
        <sz val="14"/>
        <color theme="1" tint="0.499984740745262"/>
        <rFont val="Calibri"/>
        <family val="2"/>
        <scheme val="minor"/>
      </rPr>
      <t>DURÉE ESTIMÉE DE RÉALISATION DE L’OUTIL</t>
    </r>
  </si>
  <si>
    <r>
      <rPr>
        <b/>
        <sz val="14"/>
        <color theme="0"/>
        <rFont val="Calibri"/>
        <family val="2"/>
        <scheme val="minor"/>
      </rPr>
      <t>APPROCHE 1</t>
    </r>
  </si>
  <si>
    <r>
      <rPr>
        <sz val="11"/>
        <rFont val="Calibri"/>
        <family val="2"/>
        <scheme val="minor"/>
      </rPr>
      <t xml:space="preserve">La feuille de calcul « Rechercher un sous-produit » permet d’identifier les possibilités de symbiose industrielle à partir de la sélection d’un sous-produit ou d’un déchet spécifique. Par exemple, la feuille de calcul peut vous indiquer quelle industrie peut être intéressée par l’utilisation du gypse sous-produit. 
</t>
    </r>
    <r>
      <rPr>
        <sz val="5"/>
        <rFont val="Calibri"/>
        <family val="2"/>
        <scheme val="minor"/>
      </rPr>
      <t xml:space="preserve">
</t>
    </r>
    <r>
      <rPr>
        <sz val="11"/>
        <rFont val="Calibri"/>
        <family val="2"/>
        <scheme val="minor"/>
      </rPr>
      <t xml:space="preserve">La feuille de travail vous indique également si un échange de sous-produits similaire a déjà été mis en œuvre ailleurs dans le monde. 
</t>
    </r>
    <r>
      <rPr>
        <sz val="5"/>
        <rFont val="Calibri"/>
        <family val="2"/>
        <scheme val="minor"/>
      </rPr>
      <t xml:space="preserve">
</t>
    </r>
    <r>
      <rPr>
        <sz val="11"/>
        <rFont val="Calibri"/>
        <family val="2"/>
        <scheme val="minor"/>
      </rPr>
      <t xml:space="preserve">Il vous suffit de sélectionner la rubrique « Sous-produits / déchets ». Les autres cellules sont remplies automatiquement.
</t>
    </r>
    <r>
      <rPr>
        <sz val="5"/>
        <rFont val="Calibri"/>
        <family val="2"/>
        <scheme val="minor"/>
      </rPr>
      <t xml:space="preserve">
</t>
    </r>
    <r>
      <rPr>
        <sz val="11"/>
        <rFont val="Calibri"/>
        <family val="2"/>
        <scheme val="minor"/>
      </rPr>
      <t>Les cellules de cette feuille de calcul ne peuvent pas être modifiées, mais les résultats de la sélection et les options de symbiose industrielle qui en découlent peuvent être copiés/collés.</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</si>
  <si>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</si>
  <si>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</si>
  <si>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</si>
  <si>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t>
    </r>
  </si>
  <si>
    <r>
      <rPr>
        <sz val="11"/>
        <rFont val="Calibri"/>
        <family val="2"/>
        <scheme val="minor"/>
      </rPr>
      <t>0,5 jour-personne</t>
    </r>
  </si>
  <si>
    <r>
      <rPr>
        <sz val="11"/>
        <rFont val="Calibri"/>
        <family val="2"/>
        <scheme val="minor"/>
      </rPr>
      <t>1 jour-personne</t>
    </r>
  </si>
  <si>
    <r>
      <rPr>
        <sz val="11"/>
        <rFont val="Calibri"/>
        <family val="2"/>
        <scheme val="minor"/>
      </rPr>
      <t>Gestion du parc /
entreprises locataires</t>
    </r>
  </si>
  <si>
    <r>
      <rPr>
        <sz val="11"/>
        <rFont val="Calibri"/>
        <family val="2"/>
        <scheme val="minor"/>
      </rPr>
      <t>0,25 jour-personne</t>
    </r>
  </si>
  <si>
    <r>
      <rPr>
        <sz val="11"/>
        <rFont val="Calibri"/>
        <family val="2"/>
        <scheme val="minor"/>
      </rPr>
      <t>Lieu où l’étape 
peut être réalisée</t>
    </r>
  </si>
  <si>
    <r>
      <rPr>
        <sz val="11"/>
        <rFont val="Calibri"/>
        <family val="2"/>
        <scheme val="minor"/>
      </rPr>
      <t xml:space="preserve">Les travaux préparatoires peuvent être effectués au bureau de l’expert. Les symbioses industrielles identifiées devraient être consolidées avec la gestion du parc et/ou les entreprises locataires. </t>
    </r>
  </si>
  <si>
    <r>
      <rPr>
        <b/>
        <sz val="14"/>
        <color theme="0"/>
        <rFont val="Calibri"/>
        <family val="2"/>
        <scheme val="minor"/>
      </rPr>
      <t>APPROCHE 2</t>
    </r>
  </si>
  <si>
    <r>
      <rPr>
        <sz val="11"/>
        <rFont val="Calibri"/>
        <family val="2"/>
        <scheme val="minor"/>
      </rPr>
      <t xml:space="preserve">La feuille de calcul « Recherche par entreprise » permet d’identifier les possibilités de symbiose industrielle en fonction de la sélection d’un type d’entreprise spécifique. En fonction de la sélection, la feuille de calcul génère une liste d’entrées et de sorties liées à un type d’entreprise spécifique ainsi qu’une liste d’industries présentant un intérêt potentiel pour la création d’une symbiose industrielle. Par exemple, la feuille de travail peut vous informer sur les matières premières alternatives et les réutilisations potentielles des sous-produits/déchets d’une cimenterie.
</t>
    </r>
    <r>
      <rPr>
        <sz val="5"/>
        <rFont val="Calibri"/>
        <family val="2"/>
        <scheme val="minor"/>
      </rPr>
      <t xml:space="preserve">
</t>
    </r>
    <r>
      <rPr>
        <sz val="11"/>
        <rFont val="Calibri"/>
        <family val="2"/>
        <scheme val="minor"/>
      </rPr>
      <t xml:space="preserve">La feuille de travail vous indique également si un échange de sous-produits similaire a déjà été mis en œuvre ailleurs dans le monde.
</t>
    </r>
    <r>
      <rPr>
        <sz val="5"/>
        <rFont val="Calibri"/>
        <family val="2"/>
        <scheme val="minor"/>
      </rPr>
      <t xml:space="preserve">
</t>
    </r>
    <r>
      <rPr>
        <sz val="11"/>
        <rFont val="Calibri"/>
        <family val="2"/>
        <scheme val="minor"/>
      </rPr>
      <t xml:space="preserve">Il vous suffit de faire la sélection de recherche sous « Sélectionner une entreprise ». Les autres cellules sont remplies automatiquement.
</t>
    </r>
    <r>
      <rPr>
        <sz val="5"/>
        <rFont val="Calibri"/>
        <family val="2"/>
        <scheme val="minor"/>
      </rPr>
      <t xml:space="preserve">
</t>
    </r>
    <r>
      <rPr>
        <sz val="11"/>
        <rFont val="Calibri"/>
        <family val="2"/>
        <scheme val="minor"/>
      </rPr>
      <t>Les cellules de cette feuille de calcul ne peuvent pas être modifiées, mais les résultats de la sélection des entreprises et les options de symbiose industrielle qui en découlent peuvent être copiés/collés.</t>
    </r>
  </si>
  <si>
    <r>
      <rPr>
        <b/>
        <sz val="12"/>
        <color theme="0"/>
        <rFont val="Calibri"/>
        <family val="2"/>
        <scheme val="minor"/>
      </rPr>
      <t xml:space="preserve">Des références à l’appui contenant des informations détaillées </t>
    </r>
    <r>
      <rPr>
        <sz val="12"/>
        <color theme="0"/>
        <rFont val="Calibri"/>
        <family val="2"/>
        <scheme val="minor"/>
      </rPr>
      <t xml:space="preserve">
</t>
    </r>
    <r>
      <rPr>
        <b/>
        <sz val="12"/>
        <color theme="0"/>
        <rFont val="Calibri"/>
        <family val="2"/>
        <scheme val="minor"/>
      </rPr>
      <t>se trouvent dans la feuille de travail « Références »</t>
    </r>
  </si>
  <si>
    <r>
      <rPr>
        <b/>
        <sz val="14"/>
        <color theme="0"/>
        <rFont val="Arial"/>
        <family val="2"/>
      </rPr>
      <t>EXEMPLE D’APPLICATION PRATIQUE</t>
    </r>
  </si>
  <si>
    <r>
      <rPr>
        <b/>
        <sz val="12"/>
        <color rgb="FFEF7B24"/>
        <rFont val="Calibri"/>
        <family val="2"/>
        <scheme val="minor"/>
      </rPr>
      <t>Formation sur les parcs éco-industriels au Viêt Nam</t>
    </r>
  </si>
  <si>
    <r>
      <rPr>
        <b/>
        <sz val="12"/>
        <color rgb="FFEF7B24"/>
        <rFont val="Calibri"/>
        <family val="2"/>
        <scheme val="minor"/>
      </rPr>
      <t>Leçons tirées de l’application de l’outil</t>
    </r>
  </si>
  <si>
    <r>
      <rPr>
        <sz val="11"/>
        <rFont val="Calibri"/>
        <family val="2"/>
        <scheme val="minor"/>
      </rPr>
      <t xml:space="preserve">Une formation sur le développement et la mise en œuvre des parcs éco-industriels a été dispensée par l’ONUDI aux responsables de la gestion des parcs et aux fonctionnaires du gouvernement au Viet Nam (juillet 2019). La formation a porté, entre autres, sur l’identification, le développement et la mise en œuvre de la symbiose industrielle.
</t>
    </r>
    <r>
      <rPr>
        <sz val="5"/>
        <rFont val="Calibri"/>
        <family val="2"/>
        <scheme val="minor"/>
      </rPr>
      <t xml:space="preserve">
</t>
    </r>
    <r>
      <rPr>
        <sz val="11"/>
        <rFont val="Calibri"/>
        <family val="2"/>
        <scheme val="minor"/>
      </rPr>
      <t xml:space="preserve">L’outil d’identification des symbioses industrielles a été utilisé comme exercice interactif pendant la formation. Les participants ont utilisé l’outil pour identifier les opportunités de symbiose dans les trois zones industrielles pilotes du projet FEM de l’ONUDI sur les parcs éco-industriels (par exemple, la ZI de Khanh Phu, la ZI de Hoa Khanh et la ZI de Tra Noc 1&amp;2). L’exercice a permis d’identifier des possibilités concrètes de symbiose industrielle pour les trois zones industrielles. </t>
    </r>
  </si>
  <si>
    <r>
      <rPr>
        <sz val="11"/>
        <rFont val="Calibri"/>
        <family val="2"/>
        <scheme val="minor"/>
      </rPr>
      <t xml:space="preserve">- L’outil est utile pour identifier une première série d’opportunités de symbiose industrielle (appelées options « haut de l’iceberg » pendant la formation). Cette évaluation initiale permet de définir les activités suivantes pour développer les opportunités prometteuses (par exemple, suivi avec les entreprises, études de faisabilité), et d’identifier d’autres opportunités de symbiose grâce à une analyse plus détaillée.
</t>
    </r>
    <r>
      <rPr>
        <sz val="5"/>
        <rFont val="Calibri"/>
        <family val="2"/>
        <scheme val="minor"/>
      </rPr>
      <t xml:space="preserve">
</t>
    </r>
    <r>
      <rPr>
        <sz val="11"/>
        <rFont val="Calibri"/>
        <family val="2"/>
        <scheme val="minor"/>
      </rPr>
      <t>• L’utilisation de l’outil a donné lieu à une discussion entre les utilisateurs sur les synergies industrielles qui n’étaient pas incluses dans l’outil (par exemple, les services partagés, les synergies de la chaîne d’approvisionnement). En d’autres termes, l’utilisation de l’outil a contribué à créer un état d’esprit permettant de sortir des sentiers battus et de comprendre que toutes les entreprises font partie d’un écosystème industriel plus large.</t>
    </r>
  </si>
  <si>
    <r>
      <rPr>
        <b/>
        <sz val="14"/>
        <color theme="0"/>
        <rFont val="Arial"/>
        <family val="2"/>
      </rPr>
      <t>AUTRES LECTURES</t>
    </r>
  </si>
  <si>
    <r>
      <rPr>
        <b/>
        <sz val="11"/>
        <color rgb="FFEF7B24"/>
        <rFont val="Calibri"/>
        <family val="2"/>
        <scheme val="minor"/>
      </rPr>
      <t>Où trouver plus d’informations sur les outils PEI de l’ONUDI</t>
    </r>
    <r>
      <rPr>
        <sz val="11"/>
        <color rgb="FFEF7B24"/>
        <rFont val="Calibri"/>
        <family val="2"/>
        <scheme val="minor"/>
      </rPr>
      <t> </t>
    </r>
    <r>
      <rPr>
        <b/>
        <sz val="11"/>
        <color rgb="FFEF7B24"/>
        <rFont val="Calibri"/>
        <family val="2"/>
        <scheme val="minor"/>
      </rPr>
      <t>?</t>
    </r>
  </si>
  <si>
    <r>
      <rPr>
        <b/>
        <sz val="11"/>
        <color rgb="FFEF7B24"/>
        <rFont val="Calibri"/>
        <family val="2"/>
        <scheme val="minor"/>
      </rPr>
      <t>Comment identifier, mettre en œuvre et contrôler la symbiose industrielle</t>
    </r>
    <r>
      <rPr>
        <sz val="11"/>
        <color rgb="FFEF7B24"/>
        <rFont val="Calibri"/>
        <family val="2"/>
        <scheme val="minor"/>
      </rPr>
      <t> </t>
    </r>
    <r>
      <rPr>
        <b/>
        <sz val="11"/>
        <color rgb="FFEF7B24"/>
        <rFont val="Calibri"/>
        <family val="2"/>
        <scheme val="minor"/>
      </rPr>
      <t>?</t>
    </r>
  </si>
  <si>
    <r>
      <rPr>
        <b/>
        <sz val="11"/>
        <color rgb="FFEF7B24"/>
        <rFont val="Calibri"/>
        <family val="2"/>
        <scheme val="minor"/>
      </rPr>
      <t>Comment mettre en place des parcs éco-industriels</t>
    </r>
    <r>
      <rPr>
        <sz val="11"/>
        <color rgb="FFEF7B24"/>
        <rFont val="Calibri"/>
        <family val="2"/>
        <scheme val="minor"/>
      </rPr>
      <t> </t>
    </r>
    <r>
      <rPr>
        <b/>
        <sz val="11"/>
        <color rgb="FFEF7B24"/>
        <rFont val="Calibri"/>
        <family val="2"/>
        <scheme val="minor"/>
      </rPr>
      <t>?</t>
    </r>
  </si>
  <si>
    <r>
      <rPr>
        <sz val="10"/>
        <color theme="1"/>
        <rFont val="Calibri"/>
        <family val="2"/>
        <scheme val="minor"/>
      </rPr>
      <t>Manuel pour la boîte à outils de l’ONUDI sur les parcs éco-industriels</t>
    </r>
  </si>
  <si>
    <r>
      <rPr>
        <sz val="10"/>
        <color theme="1"/>
        <rFont val="Calibri"/>
        <family val="2"/>
        <scheme val="minor"/>
      </rPr>
      <t>Manuel du praticien pour les PEI - Section 3 : Les PEI et la symbiose industrielle</t>
    </r>
  </si>
  <si>
    <r>
      <rPr>
        <sz val="10"/>
        <color theme="1"/>
        <rFont val="Calibri"/>
        <family val="2"/>
        <scheme val="minor"/>
      </rPr>
      <t>Manuel de mise en œuvre et boîte à outils pour les parcs éco-industriels</t>
    </r>
  </si>
  <si>
    <r>
      <rPr>
        <sz val="10"/>
        <color theme="1"/>
        <rFont val="Calibri"/>
        <family val="2"/>
        <scheme val="minor"/>
      </rPr>
      <t>(ONUDI, 2019)</t>
    </r>
  </si>
  <si>
    <r>
      <rPr>
        <sz val="10"/>
        <color theme="1"/>
        <rFont val="Calibri"/>
        <family val="2"/>
        <scheme val="minor"/>
      </rPr>
      <t xml:space="preserve">(ONUDI, Groupe de la Banque mondiale, GIZ et MOTIE 2018)                </t>
    </r>
  </si>
  <si>
    <r>
      <rPr>
        <sz val="10"/>
        <color theme="1"/>
        <rFont val="Calibri"/>
        <family val="2"/>
        <scheme val="minor"/>
      </rPr>
      <t>(ONUDI, 2017)</t>
    </r>
  </si>
  <si>
    <r>
      <rPr>
        <b/>
        <sz val="14"/>
        <color theme="0"/>
        <rFont val="Arial"/>
        <family val="2"/>
      </rPr>
      <t>LISTE DES ACRONYMES</t>
    </r>
  </si>
  <si>
    <r>
      <t>CO</t>
    </r>
    <r>
      <rPr>
        <vertAlign val="subscript"/>
        <sz val="11"/>
        <color theme="1"/>
        <rFont val="Calibri"/>
        <family val="2"/>
        <scheme val="minor"/>
      </rPr>
      <t>2</t>
    </r>
  </si>
  <si>
    <t>Dioxyde de carbone</t>
  </si>
  <si>
    <t>PEI</t>
  </si>
  <si>
    <t>Parc éco-industriel</t>
  </si>
  <si>
    <t>GES</t>
  </si>
  <si>
    <t>Gaz à effet de serre</t>
  </si>
  <si>
    <t>IZ</t>
  </si>
  <si>
    <t>Zone industrielle</t>
  </si>
  <si>
    <t>ONUDI</t>
  </si>
  <si>
    <r>
      <rPr>
        <sz val="11"/>
        <rFont val="Calibri"/>
        <family val="2"/>
        <scheme val="minor"/>
      </rPr>
      <t>Organisation des Nations unies pour le développement industriel</t>
    </r>
  </si>
  <si>
    <t>STEP</t>
  </si>
  <si>
    <r>
      <rPr>
        <sz val="11"/>
        <rFont val="Calibri"/>
        <family val="2"/>
        <scheme val="minor"/>
      </rPr>
      <t>Station d’épuration des eaux usées</t>
    </r>
  </si>
  <si>
    <r>
      <rPr>
        <b/>
        <sz val="14"/>
        <color theme="0"/>
        <rFont val="Arial"/>
        <family val="2"/>
      </rPr>
      <t>QUESTIONS OU COMMENTAIRES</t>
    </r>
  </si>
  <si>
    <t>Pour toute question, commentaire ou demande d’information, veuillez envoyer un courriel :</t>
  </si>
  <si>
    <r>
      <rPr>
        <b/>
        <sz val="14"/>
        <color rgb="FFEF7B24"/>
        <rFont val="Calibri"/>
        <family val="2"/>
        <scheme val="minor"/>
      </rPr>
      <t>Version de l’outil</t>
    </r>
    <r>
      <rPr>
        <sz val="14"/>
        <color rgb="FFEF7B24"/>
        <rFont val="Calibri"/>
        <family val="2"/>
        <scheme val="minor"/>
      </rPr>
      <t> </t>
    </r>
    <r>
      <rPr>
        <b/>
        <sz val="14"/>
        <color rgb="FFEF7B24"/>
        <rFont val="Calibri"/>
        <family val="2"/>
        <scheme val="minor"/>
      </rPr>
      <t>:</t>
    </r>
    <r>
      <rPr>
        <b/>
        <sz val="11"/>
        <color rgb="FFEF7B24"/>
        <rFont val="Calibri"/>
        <family val="2"/>
        <scheme val="minor"/>
      </rPr>
      <t xml:space="preserve"> </t>
    </r>
    <r>
      <rPr>
        <sz val="11"/>
        <rFont val="Calibri"/>
        <family val="2"/>
        <scheme val="minor"/>
      </rPr>
      <t>V2, avril 2019</t>
    </r>
  </si>
  <si>
    <r>
      <rPr>
        <b/>
        <sz val="14"/>
        <color rgb="FFEF7B24"/>
        <rFont val="Calibri"/>
        <family val="2"/>
        <scheme val="minor"/>
      </rPr>
      <t>Avis de non-responsabilité</t>
    </r>
    <r>
      <rPr>
        <sz val="14"/>
        <color rgb="FFEF7B24"/>
        <rFont val="Calibri"/>
        <family val="2"/>
        <scheme val="minor"/>
      </rPr>
      <t> </t>
    </r>
    <r>
      <rPr>
        <b/>
        <sz val="14"/>
        <color rgb="FFEF7B24"/>
        <rFont val="Calibri"/>
        <family val="2"/>
        <scheme val="minor"/>
      </rPr>
      <t>:</t>
    </r>
    <r>
      <rPr>
        <b/>
        <sz val="14"/>
        <color rgb="FF7D508C"/>
        <rFont val="Calibri"/>
        <family val="2"/>
        <scheme val="minor"/>
      </rPr>
      <t xml:space="preserve"> </t>
    </r>
    <r>
      <rPr>
        <sz val="11"/>
        <color theme="1"/>
        <rFont val="Calibri"/>
        <family val="2"/>
        <scheme val="minor"/>
      </rPr>
      <t>L’ONUDI ne peut être tenue responsable de l’application de cet outil et de ses résultats. La responsabilité de l’application de l’outil incombe exclusivement à l’utilisateur de l’outil.</t>
    </r>
  </si>
  <si>
    <r>
      <rPr>
        <b/>
        <sz val="10"/>
        <color theme="0"/>
        <rFont val="Calibri"/>
        <family val="2"/>
        <scheme val="minor"/>
      </rPr>
      <t>Outil d’identification des symbioses industrielles de l’ONUDI (V2)</t>
    </r>
  </si>
  <si>
    <r>
      <rPr>
        <sz val="14"/>
        <color theme="0"/>
        <rFont val="Arial"/>
        <family val="2"/>
      </rPr>
      <t>IDENTIFIER LES POSSIBILITÉS DE SYMBIOSE INDUSTRIELLE</t>
    </r>
    <r>
      <rPr>
        <sz val="20"/>
        <color theme="0"/>
        <rFont val="Arial"/>
        <family val="2"/>
      </rPr>
      <t xml:space="preserve">
</t>
    </r>
    <r>
      <rPr>
        <b/>
        <sz val="24"/>
        <color theme="0"/>
        <rFont val="Arial"/>
        <family val="2"/>
      </rPr>
      <t>RECHERCHE DE SOUS-PRODUITS/DÉCHETS</t>
    </r>
  </si>
  <si>
    <r>
      <rPr>
        <b/>
        <sz val="14"/>
        <color rgb="FFF17B24"/>
        <rFont val="Arial"/>
        <family val="2"/>
      </rPr>
      <t>Veuillez faire votre sélection sous « Sous-produits / déchets »</t>
    </r>
    <r>
      <rPr>
        <sz val="14"/>
        <color rgb="FFF17B24"/>
        <rFont val="Arial"/>
        <family val="2"/>
      </rPr>
      <t> </t>
    </r>
    <r>
      <rPr>
        <b/>
        <sz val="14"/>
        <color rgb="FFF17B24"/>
        <rFont val="Arial"/>
        <family val="2"/>
      </rPr>
      <t xml:space="preserve">: </t>
    </r>
    <r>
      <rPr>
        <sz val="11"/>
        <rFont val="Calibri"/>
        <family val="2"/>
      </rPr>
      <t>Les autres cellules sont remplies automatiquement..</t>
    </r>
  </si>
  <si>
    <r>
      <rPr>
        <b/>
        <sz val="14"/>
        <color theme="0"/>
        <rFont val="Calibri"/>
        <family val="2"/>
        <scheme val="minor"/>
      </rPr>
      <t>Sous-produits / déchets</t>
    </r>
  </si>
  <si>
    <r>
      <rPr>
        <b/>
        <sz val="14"/>
        <rFont val="Calibri"/>
        <family val="2"/>
        <scheme val="minor"/>
      </rPr>
      <t>Sous-produits similaires</t>
    </r>
  </si>
  <si>
    <r>
      <rPr>
        <b/>
        <sz val="14"/>
        <rFont val="Calibri"/>
        <family val="2"/>
        <scheme val="minor"/>
      </rPr>
      <t>Fournisseurs potentiels</t>
    </r>
  </si>
  <si>
    <r>
      <rPr>
        <b/>
        <sz val="14"/>
        <rFont val="Calibri"/>
        <family val="2"/>
        <scheme val="minor"/>
      </rPr>
      <t>Utilisateurs possibles</t>
    </r>
  </si>
  <si>
    <r>
      <rPr>
        <b/>
        <sz val="14"/>
        <rFont val="Calibri"/>
        <family val="2"/>
        <scheme val="minor"/>
      </rPr>
      <t>Exemples pratiques</t>
    </r>
  </si>
  <si>
    <r>
      <rPr>
        <b/>
        <sz val="14"/>
        <rFont val="Calibri"/>
        <family val="2"/>
        <scheme val="minor"/>
      </rPr>
      <t>Commentaires</t>
    </r>
  </si>
  <si>
    <r>
      <rPr>
        <b/>
        <sz val="12"/>
        <rFont val="Calibri (Textkörper)"/>
      </rPr>
      <t>Entrées possibles</t>
    </r>
  </si>
  <si>
    <r>
      <rPr>
        <b/>
        <sz val="12"/>
        <color theme="1"/>
        <rFont val="Calibri (Textkörper)"/>
      </rPr>
      <t>Exemple(s) pratique(s)</t>
    </r>
  </si>
  <si>
    <r>
      <rPr>
        <b/>
        <sz val="12"/>
        <color theme="1"/>
        <rFont val="Calibri (Textkörper)"/>
      </rPr>
      <t>Commentaire(s)</t>
    </r>
  </si>
  <si>
    <r>
      <rPr>
        <b/>
        <sz val="12"/>
        <rFont val="Calibri (Textkörper)"/>
      </rPr>
      <t>Sorties possibles</t>
    </r>
  </si>
  <si>
    <r>
      <rPr>
        <b/>
        <sz val="24"/>
        <color theme="0"/>
        <rFont val="Arial"/>
        <family val="2"/>
      </rPr>
      <t>RÉFÉRENCES</t>
    </r>
  </si>
  <si>
    <r>
      <rPr>
        <b/>
        <u/>
        <sz val="10"/>
        <color theme="10"/>
        <rFont val="Calibri"/>
        <family val="2"/>
        <scheme val="minor"/>
      </rPr>
      <t>Choctaw (États-Unis)</t>
    </r>
    <r>
      <rPr>
        <sz val="10"/>
        <color theme="10"/>
        <rFont val="Calibri"/>
        <family val="2"/>
        <scheme val="minor"/>
      </rPr>
      <t> </t>
    </r>
    <r>
      <rPr>
        <b/>
        <u/>
        <sz val="10"/>
        <color theme="10"/>
        <rFont val="Calibri"/>
        <family val="2"/>
        <scheme val="minor"/>
      </rPr>
      <t>:</t>
    </r>
  </si>
  <si>
    <r>
      <rPr>
        <sz val="10"/>
        <color rgb="FF000000"/>
        <rFont val="Calibri"/>
        <family val="2"/>
        <scheme val="minor"/>
      </rPr>
      <t>(1) Zhang, Y., H. Zheng, H. Shi, X. Yu, G. Liu, M. Su, Y. Li et Y. Chai. 2016. Analyse des réseaux de huit systèmes de symbiose industrielle. Frontiers of Earth Science 10(2) : 352-365.</t>
    </r>
  </si>
  <si>
    <r>
      <rPr>
        <sz val="10"/>
        <color rgb="FF000000"/>
        <rFont val="Calibri"/>
        <family val="2"/>
        <scheme val="minor"/>
      </rPr>
      <t>(2) Potts Carr, A.J., 1998. Le parc éco-industriel de Choctaw : une approche écologique de la planification et de la conception de l’utilisation des terres industrielles. Landsc. Urban Plan. 42, 239-257. https://doi.org/10.1016/S0169-2046(98)00090-5</t>
    </r>
  </si>
  <si>
    <r>
      <rPr>
        <b/>
        <u/>
        <sz val="10"/>
        <color theme="10"/>
        <rFont val="Calibri"/>
        <family val="2"/>
        <scheme val="minor"/>
      </rPr>
      <t>Eclépens (Cimenterie, Suisse)</t>
    </r>
    <r>
      <rPr>
        <sz val="10"/>
        <color theme="10"/>
        <rFont val="Calibri"/>
        <family val="2"/>
        <scheme val="minor"/>
      </rPr>
      <t> </t>
    </r>
    <r>
      <rPr>
        <b/>
        <u/>
        <sz val="10"/>
        <color theme="10"/>
        <rFont val="Calibri"/>
        <family val="2"/>
        <scheme val="minor"/>
      </rPr>
      <t>:</t>
    </r>
  </si>
  <si>
    <r>
      <rPr>
        <sz val="10"/>
        <color rgb="FF000000"/>
        <rFont val="Calibri"/>
        <family val="2"/>
        <scheme val="minor"/>
      </rPr>
      <t>(1) Holcim. 2017. Holcim Schweiz - Ihr Partner für Zement, Kies und Beton http://www.holcim.ch/ (consulté en septembre 2017)</t>
    </r>
  </si>
  <si>
    <r>
      <rPr>
        <b/>
        <u/>
        <sz val="10"/>
        <color theme="10"/>
        <rFont val="Calibri"/>
        <family val="2"/>
        <scheme val="minor"/>
      </rPr>
      <t>Guangxi Guitang (entreprise publique, Chine)</t>
    </r>
    <r>
      <rPr>
        <sz val="10"/>
        <color theme="10"/>
        <rFont val="Calibri"/>
        <family val="2"/>
        <scheme val="minor"/>
      </rPr>
      <t> </t>
    </r>
    <r>
      <rPr>
        <b/>
        <u/>
        <sz val="10"/>
        <color theme="10"/>
        <rFont val="Calibri"/>
        <family val="2"/>
        <scheme val="minor"/>
      </rPr>
      <t>:</t>
    </r>
  </si>
  <si>
    <r>
      <rPr>
        <sz val="10"/>
        <color rgb="FF000000"/>
        <rFont val="Calibri"/>
        <family val="2"/>
        <scheme val="minor"/>
      </rPr>
      <t xml:space="preserve">(1) Zhang, Y., H. Zheng, H. Shi, X. Yu, G. Liu, M. Su, Y. Li et Y. Chai. 2016. Analyse des réseaux de huit systèmes de symbiose industrielle. </t>
    </r>
    <r>
      <rPr>
        <i/>
        <sz val="10"/>
        <color rgb="FF000000"/>
        <rFont val="Calibri"/>
        <family val="2"/>
        <scheme val="minor"/>
      </rPr>
      <t>Frontiers of Earth Science</t>
    </r>
    <r>
      <rPr>
        <sz val="10"/>
        <color rgb="FF000000"/>
        <rFont val="Calibri"/>
        <family val="2"/>
        <scheme val="minor"/>
      </rPr>
      <t xml:space="preserve"> 10(2) : 352-365.</t>
    </r>
  </si>
  <si>
    <r>
      <rPr>
        <sz val="10"/>
        <color rgb="FF000000"/>
        <rFont val="Calibri"/>
        <family val="2"/>
        <scheme val="minor"/>
      </rPr>
      <t>(2) Zhu, Q., Lowe, E.A., Wei, Y., Barnes, D., 2007. Symbiose industrielle en Chine : Une étude de cas du groupe Guitang. J. Ind. Ecol. 11, 31-42. https://doi.org/10.1162/jiec.2007.929</t>
    </r>
  </si>
  <si>
    <r>
      <rPr>
        <b/>
        <u/>
        <sz val="10"/>
        <color theme="10"/>
        <rFont val="Calibri"/>
        <family val="2"/>
        <scheme val="minor"/>
      </rPr>
      <t>Kalundborg (Danemark)</t>
    </r>
    <r>
      <rPr>
        <sz val="10"/>
        <color theme="10"/>
        <rFont val="Calibri"/>
        <family val="2"/>
        <scheme val="minor"/>
      </rPr>
      <t> </t>
    </r>
    <r>
      <rPr>
        <b/>
        <u/>
        <sz val="10"/>
        <color theme="10"/>
        <rFont val="Calibri"/>
        <family val="2"/>
        <scheme val="minor"/>
      </rPr>
      <t>:</t>
    </r>
  </si>
  <si>
    <r>
      <rPr>
        <sz val="10"/>
        <color theme="1"/>
        <rFont val="Calibri"/>
        <family val="2"/>
        <charset val="136"/>
        <scheme val="minor"/>
      </rPr>
      <t>(1) Jacobsen, N.B. 2006. Symbiose industrielle à Kalundborg, Danemark : Une évaluation quantitative des aspects économiques et environnementaux. Journal of Industrial Ecology 10(1-2) : 239-255.</t>
    </r>
  </si>
  <si>
    <r>
      <rPr>
        <sz val="10"/>
        <color theme="1"/>
        <rFont val="Calibri"/>
        <family val="2"/>
        <charset val="136"/>
        <scheme val="minor"/>
      </rPr>
      <t>(2) Valero, A., S. Usón et J. Costa. 2012. Analyse énergétique du modèle de symbiose industrielle à Kalundborg. Actes de l’ECOS.</t>
    </r>
  </si>
  <si>
    <r>
      <rPr>
        <b/>
        <u/>
        <sz val="10"/>
        <color theme="10"/>
        <rFont val="Calibri"/>
        <family val="2"/>
        <scheme val="minor"/>
      </rPr>
      <t>Kawasaki (programme Eco-town, Japon)</t>
    </r>
    <r>
      <rPr>
        <sz val="10"/>
        <color theme="10"/>
        <rFont val="Calibri"/>
        <family val="2"/>
        <scheme val="minor"/>
      </rPr>
      <t> </t>
    </r>
    <r>
      <rPr>
        <b/>
        <u/>
        <sz val="10"/>
        <color theme="10"/>
        <rFont val="Calibri"/>
        <family val="2"/>
        <scheme val="minor"/>
      </rPr>
      <t>:</t>
    </r>
  </si>
  <si>
    <r>
      <rPr>
        <sz val="10"/>
        <color rgb="FF000000"/>
        <rFont val="Calibri"/>
        <family val="2"/>
        <scheme val="minor"/>
      </rPr>
      <t xml:space="preserve">(1) Dong, L., F. Gu, T. Fujita, Y. Hayashi et J. Gao. 2014. Découvrir les possibilités de promotion des villes à faibles émissions de carbone grâce à l’innovation des systèmes industriels : Étude de cas sur les projets de symbiose industrielle en Chine. </t>
    </r>
    <r>
      <rPr>
        <i/>
        <sz val="10"/>
        <color rgb="FF000000"/>
        <rFont val="Calibri"/>
        <family val="2"/>
        <scheme val="minor"/>
      </rPr>
      <t>Politique énergétique</t>
    </r>
    <r>
      <rPr>
        <sz val="10"/>
        <color rgb="FF000000"/>
        <rFont val="Calibri"/>
        <family val="2"/>
        <scheme val="minor"/>
      </rPr>
      <t xml:space="preserve"> 65 : 388-397.</t>
    </r>
  </si>
  <si>
    <r>
      <rPr>
        <sz val="10"/>
        <color rgb="FF000000"/>
        <rFont val="Calibri"/>
        <family val="2"/>
        <scheme val="minor"/>
      </rPr>
      <t xml:space="preserve">(2) Hashimoto, S., T. Fujita, Y. Geng et E. Nagasawa. 2010. Réaliser la réduction des émissions de CO2 grâce à la symbiose industrielle : Une étude de cas de production de ciment pour Kawasaki. </t>
    </r>
    <r>
      <rPr>
        <i/>
        <sz val="10"/>
        <color rgb="FF000000"/>
        <rFont val="Calibri"/>
        <family val="2"/>
        <scheme val="minor"/>
      </rPr>
      <t>Ressources, conservation et recyclage</t>
    </r>
    <r>
      <rPr>
        <sz val="10"/>
        <color rgb="FF000000"/>
        <rFont val="Calibri"/>
        <family val="2"/>
        <scheme val="minor"/>
      </rPr>
      <t xml:space="preserve"> 54(10) : 704-710.</t>
    </r>
  </si>
  <si>
    <r>
      <rPr>
        <sz val="10"/>
        <color rgb="FF000000"/>
        <rFont val="Calibri"/>
        <family val="2"/>
        <scheme val="minor"/>
      </rPr>
      <t>(3) Van Berkel, R., T. Fujita, S. Hashimoto et M. Fujii. 2009. Évaluation quantitative de la symbiose urbaine et industrielle à Kawasaki, au Japon.</t>
    </r>
  </si>
  <si>
    <r>
      <rPr>
        <b/>
        <u/>
        <sz val="10"/>
        <color theme="10"/>
        <rFont val="Calibri"/>
        <family val="2"/>
        <scheme val="minor"/>
      </rPr>
      <t>Zone industrielle de Kwinana, Australie occidentale (Australie)</t>
    </r>
    <r>
      <rPr>
        <sz val="10"/>
        <color theme="10"/>
        <rFont val="Calibri"/>
        <family val="2"/>
        <scheme val="minor"/>
      </rPr>
      <t> </t>
    </r>
    <r>
      <rPr>
        <b/>
        <u/>
        <sz val="10"/>
        <color theme="10"/>
        <rFont val="Calibri"/>
        <family val="2"/>
        <scheme val="minor"/>
      </rPr>
      <t>:</t>
    </r>
  </si>
  <si>
    <r>
      <rPr>
        <sz val="10"/>
        <color theme="1"/>
        <rFont val="Calibri"/>
        <family val="2"/>
        <charset val="136"/>
        <scheme val="minor"/>
      </rPr>
      <t>(1) Van Beers, D., G. Corder, A. Bossilkov et R. van Berkel. 2007. Symbiose industrielle dans l’industrie minérale australienne - Les cas de Kwinana et Gladstone. Journal of Industrial Ecology 11(1).</t>
    </r>
  </si>
  <si>
    <r>
      <rPr>
        <sz val="10"/>
        <color theme="1"/>
        <rFont val="Calibri"/>
        <family val="2"/>
        <charset val="136"/>
        <scheme val="minor"/>
      </rPr>
      <t>(2) Van Beers, D. 2009. Application du cadre de production plus propre au développement de synergies régionales dans les zones industrielles lourdes : étude de cas de Kwinana (Australie occidentale). Perth, Australie : Université de technologie de Curtin.</t>
    </r>
  </si>
  <si>
    <r>
      <rPr>
        <b/>
        <u/>
        <sz val="10"/>
        <color rgb="FF000000"/>
        <rFont val="Calibri"/>
        <family val="2"/>
        <scheme val="minor"/>
      </rPr>
      <t>Liuzhou (parc industriel d’économie circulaire, Chine)</t>
    </r>
  </si>
  <si>
    <r>
      <rPr>
        <b/>
        <u/>
        <sz val="10"/>
        <color theme="1"/>
        <rFont val="Calibri"/>
        <family val="2"/>
        <scheme val="minor"/>
      </rPr>
      <t>Non spécifié (par exemple, bioraffineries)</t>
    </r>
  </si>
  <si>
    <r>
      <rPr>
        <sz val="10"/>
        <color theme="1"/>
        <rFont val="Calibri"/>
        <family val="2"/>
        <charset val="136"/>
        <scheme val="minor"/>
      </rPr>
      <t>(1) Martin, M., N. Svensson, M. Eklund et J. Fonseca. 2012. Synergies de production dans l’industrie actuelle des biocarburants : possibilités de développement. Biocarburants 3(5) : 545-554.</t>
    </r>
  </si>
  <si>
    <r>
      <rPr>
        <sz val="10"/>
        <color theme="1"/>
        <rFont val="Calibri"/>
        <family val="2"/>
        <charset val="136"/>
        <scheme val="minor"/>
      </rPr>
      <t>(2) Meylan, F.D., V. Moreau et S. Erkman. 2015. L’utilisation du CO2 dans la perspective de l’écologie industrielle, une vue d’ensemble. Journal of CO2 Utilization 12 : 101-108.</t>
    </r>
  </si>
  <si>
    <r>
      <rPr>
        <b/>
        <u/>
        <sz val="10"/>
        <color theme="1"/>
        <rFont val="Calibri"/>
        <family val="2"/>
        <scheme val="minor"/>
      </rPr>
      <t>Shandong (Province, PR Chine)</t>
    </r>
    <r>
      <rPr>
        <sz val="10"/>
        <color theme="1"/>
        <rFont val="Calibri"/>
        <family val="2"/>
        <scheme val="minor"/>
      </rPr>
      <t> </t>
    </r>
    <r>
      <rPr>
        <b/>
        <u/>
        <sz val="10"/>
        <color theme="1"/>
        <rFont val="Calibri"/>
        <family val="2"/>
        <scheme val="minor"/>
      </rPr>
      <t>:</t>
    </r>
  </si>
  <si>
    <r>
      <rPr>
        <sz val="10"/>
        <color rgb="FF000000"/>
        <rFont val="Calibri"/>
        <family val="2"/>
        <scheme val="minor"/>
      </rPr>
      <t>(2) Liu, C., Côté, R.P., 2015. Contrôle de la pollution des scories de chrome à l’aide de piégeurs : Le cas de la province de Shandong, en Chine. Waste Manag. Res. 33, 363-369.</t>
    </r>
  </si>
  <si>
    <r>
      <rPr>
        <b/>
        <u/>
        <sz val="10"/>
        <color theme="1"/>
        <rFont val="Calibri"/>
        <family val="2"/>
        <scheme val="minor"/>
      </rPr>
      <t>Styrie (Province, Autriche)</t>
    </r>
  </si>
  <si>
    <r>
      <rPr>
        <b/>
        <u/>
        <sz val="10"/>
        <color theme="10"/>
        <rFont val="Calibri"/>
        <family val="2"/>
        <scheme val="minor"/>
      </rPr>
      <t>Tianjin (zone de développement économique et technologique, RP de Chine)</t>
    </r>
    <r>
      <rPr>
        <sz val="10"/>
        <color theme="10"/>
        <rFont val="Calibri"/>
        <family val="2"/>
        <scheme val="minor"/>
      </rPr>
      <t> </t>
    </r>
    <r>
      <rPr>
        <b/>
        <u/>
        <sz val="10"/>
        <color theme="10"/>
        <rFont val="Calibri"/>
        <family val="2"/>
        <scheme val="minor"/>
      </rPr>
      <t>:</t>
    </r>
  </si>
  <si>
    <r>
      <rPr>
        <sz val="10"/>
        <color theme="1"/>
        <rFont val="Calibri"/>
        <family val="2"/>
        <charset val="136"/>
        <scheme val="minor"/>
      </rPr>
      <t>(1) Shi, H., M. Chertow et Y. Song. 2010. Expérience des pays en développement en matière de parcs éco-industriels : étude de cas de la zone de développement économique et technologique de Tianjin en Chine. Journal of Cleaner Production 18(3) : 191-199.</t>
    </r>
  </si>
  <si>
    <r>
      <rPr>
        <b/>
        <u/>
        <sz val="10"/>
        <color rgb="FF000000"/>
        <rFont val="Calibri"/>
        <family val="2"/>
        <scheme val="minor"/>
      </rPr>
      <t>Ulsan</t>
    </r>
  </si>
  <si>
    <r>
      <rPr>
        <sz val="10"/>
        <color rgb="FF000000"/>
        <rFont val="Calibri"/>
        <family val="2"/>
        <scheme val="minor"/>
      </rPr>
      <t xml:space="preserve">(1) Behera, S.K., J.-H. Kim, S.-Y. Lee, S. Suh, et H.-S. Park. 2012. Évolution des réseaux de symbiose industrielle « conçus » dans le parc éco-industriel d’Ulsan : « la recherche et le développement dans les affaires » comme cadre habilitant. </t>
    </r>
    <r>
      <rPr>
        <i/>
        <sz val="10"/>
        <color rgb="FF000000"/>
        <rFont val="Calibri"/>
        <family val="2"/>
        <scheme val="minor"/>
      </rPr>
      <t>Journal of Cleaner Production</t>
    </r>
    <r>
      <rPr>
        <sz val="10"/>
        <color rgb="FF000000"/>
        <rFont val="Calibri"/>
        <family val="2"/>
        <scheme val="minor"/>
      </rPr>
      <t xml:space="preserve"> 29–30 : 103-112.</t>
    </r>
  </si>
  <si>
    <r>
      <rPr>
        <b/>
        <sz val="10"/>
        <color theme="1"/>
        <rFont val="Calibri"/>
        <family val="2"/>
        <scheme val="minor"/>
      </rPr>
      <t>Feedstock</t>
    </r>
  </si>
  <si>
    <r>
      <rPr>
        <b/>
        <sz val="10"/>
        <color theme="1"/>
        <rFont val="Calibri"/>
        <family val="2"/>
        <scheme val="minor"/>
      </rPr>
      <t>Other product appellations, or similar products</t>
    </r>
  </si>
  <si>
    <r>
      <rPr>
        <b/>
        <sz val="10"/>
        <color theme="1"/>
        <rFont val="Calibri"/>
        <family val="2"/>
        <scheme val="minor"/>
      </rPr>
      <t>Practical examples (if not, only theoretical)</t>
    </r>
  </si>
  <si>
    <r>
      <rPr>
        <b/>
        <sz val="10"/>
        <color theme="1"/>
        <rFont val="Calibri"/>
        <family val="2"/>
        <scheme val="minor"/>
      </rPr>
      <t>Comment</t>
    </r>
  </si>
  <si>
    <t>Kalundborg</t>
  </si>
  <si>
    <r>
      <rPr>
        <sz val="10"/>
        <color theme="1"/>
        <rFont val="Calibri"/>
        <family val="2"/>
        <scheme val="minor"/>
      </rPr>
      <t>Guangxi Guitang</t>
    </r>
  </si>
  <si>
    <r>
      <rPr>
        <sz val="10"/>
        <color theme="1"/>
        <rFont val="Calibri"/>
        <family val="2"/>
        <scheme val="minor"/>
      </rPr>
      <t>Kwinana</t>
    </r>
  </si>
  <si>
    <r>
      <rPr>
        <sz val="10"/>
        <color theme="1"/>
        <rFont val="Calibri"/>
        <family val="2"/>
        <scheme val="minor"/>
      </rPr>
      <t>Liuzhou</t>
    </r>
  </si>
  <si>
    <r>
      <rPr>
        <sz val="10"/>
        <color theme="1"/>
        <rFont val="Calibri"/>
        <family val="2"/>
        <scheme val="minor"/>
      </rPr>
      <t>Power plant</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</si>
  <si>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</si>
  <si>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</si>
  <si>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Tianjin</t>
    </r>
  </si>
  <si>
    <r>
      <rPr>
        <sz val="10"/>
        <color theme="1"/>
        <rFont val="Calibri"/>
        <family val="2"/>
        <scheme val="minor"/>
      </rPr>
      <t>Styria</t>
    </r>
  </si>
  <si>
    <r>
      <rPr>
        <sz val="10"/>
        <color theme="1"/>
        <rFont val="Calibri"/>
        <family val="2"/>
        <scheme val="minor"/>
      </rPr>
      <t>Kawasaki</t>
    </r>
  </si>
  <si>
    <r>
      <rPr>
        <sz val="10"/>
        <color theme="1"/>
        <rFont val="Calibri"/>
        <family val="2"/>
        <scheme val="minor"/>
      </rPr>
      <t xml:space="preserve">Shandong </t>
    </r>
  </si>
  <si>
    <r>
      <rPr>
        <sz val="9"/>
        <color theme="1"/>
        <rFont val="Calibri"/>
        <family val="2"/>
        <scheme val="minor"/>
      </rPr>
      <t>Color industry</t>
    </r>
  </si>
  <si>
    <r>
      <rPr>
        <sz val="10"/>
        <color theme="1"/>
        <rFont val="Calibri"/>
        <family val="2"/>
        <scheme val="minor"/>
      </rPr>
      <t>Shandong</t>
    </r>
  </si>
  <si>
    <r>
      <rPr>
        <sz val="10"/>
        <color theme="1"/>
        <rFont val="Calibri"/>
        <family val="2"/>
        <scheme val="minor"/>
      </rPr>
      <t>furfural production</t>
    </r>
  </si>
  <si>
    <r>
      <rPr>
        <sz val="10"/>
        <color theme="1"/>
        <rFont val="Calibri"/>
        <family val="2"/>
        <scheme val="minor"/>
      </rPr>
      <t>Theoretic</t>
    </r>
  </si>
  <si>
    <r>
      <rPr>
        <sz val="10"/>
        <color theme="1"/>
        <rFont val="Calibri"/>
        <family val="2"/>
        <scheme val="minor"/>
      </rPr>
      <t>Soil remediation</t>
    </r>
  </si>
  <si>
    <r>
      <rPr>
        <sz val="10"/>
        <color theme="1"/>
        <rFont val="Calibri"/>
        <family val="2"/>
        <scheme val="minor"/>
      </rPr>
      <t>Choctaw</t>
    </r>
  </si>
  <si>
    <r>
      <rPr>
        <sz val="10"/>
        <color theme="1"/>
        <rFont val="Calibri"/>
        <family val="2"/>
        <scheme val="minor"/>
      </rPr>
      <t>Beverage production</t>
    </r>
  </si>
  <si>
    <r>
      <rPr>
        <sz val="10"/>
        <color theme="1"/>
        <rFont val="Calibri"/>
        <family val="2"/>
        <scheme val="minor"/>
      </rPr>
      <t>Succinic acid production</t>
    </r>
  </si>
  <si>
    <r>
      <rPr>
        <sz val="10"/>
        <color theme="1"/>
        <rFont val="Calibri"/>
        <family val="2"/>
        <scheme val="minor"/>
      </rPr>
      <t>Microalgae production</t>
    </r>
  </si>
  <si>
    <r>
      <rPr>
        <sz val="10"/>
        <color theme="1"/>
        <rFont val="Calibri"/>
        <family val="2"/>
        <scheme val="minor"/>
      </rPr>
      <t>Co-generation plant</t>
    </r>
  </si>
  <si>
    <r>
      <rPr>
        <sz val="10"/>
        <color theme="1"/>
        <rFont val="Calibri"/>
        <family val="2"/>
        <scheme val="minor"/>
      </rPr>
      <t>Metal recycler</t>
    </r>
  </si>
  <si>
    <r>
      <rPr>
        <sz val="10"/>
        <color theme="1"/>
        <rFont val="Calibri"/>
        <family val="2"/>
        <scheme val="minor"/>
      </rPr>
      <t>Restaurant</t>
    </r>
  </si>
  <si>
    <r>
      <rPr>
        <sz val="10"/>
        <color theme="1"/>
        <rFont val="Calibri"/>
        <family val="2"/>
        <scheme val="minor"/>
      </rPr>
      <t xml:space="preserve">Tianjin </t>
    </r>
  </si>
  <si>
    <r>
      <rPr>
        <sz val="10"/>
        <color theme="1"/>
        <rFont val="Calibri"/>
        <family val="2"/>
        <scheme val="minor"/>
      </rPr>
      <t>Restaurants</t>
    </r>
  </si>
  <si>
    <r>
      <rPr>
        <sz val="10"/>
        <color theme="1"/>
        <rFont val="Calibri"/>
        <family val="2"/>
        <scheme val="minor"/>
      </rPr>
      <t>Alternative to flaring</t>
    </r>
  </si>
  <si>
    <r>
      <rPr>
        <sz val="10"/>
        <color theme="1"/>
        <rFont val="Calibri"/>
        <family val="2"/>
        <scheme val="minor"/>
      </rPr>
      <t>Typically produced by desulfurization processes. In addtition to starting material, can also be used as soil amendment, for instance to dispose acidic residues</t>
    </r>
  </si>
  <si>
    <r>
      <rPr>
        <sz val="10"/>
        <color theme="1"/>
        <rFont val="Calibri"/>
        <family val="2"/>
        <scheme val="minor"/>
      </rPr>
      <t>Starting material to produce 2nd generation bioethanol</t>
    </r>
  </si>
  <si>
    <r>
      <rPr>
        <sz val="10"/>
        <color theme="1"/>
        <rFont val="Calibri"/>
        <family val="2"/>
        <scheme val="minor"/>
      </rPr>
      <t>For desulfuration or chlorine removal</t>
    </r>
  </si>
  <si>
    <r>
      <rPr>
        <sz val="10"/>
        <color theme="1"/>
        <rFont val="Calibri"/>
        <family val="2"/>
        <scheme val="minor"/>
      </rPr>
      <t>Eclépens</t>
    </r>
  </si>
  <si>
    <r>
      <rPr>
        <sz val="10"/>
        <color theme="1"/>
        <rFont val="Calibri"/>
        <family val="2"/>
        <scheme val="minor"/>
      </rPr>
      <t>Farm</t>
    </r>
  </si>
  <si>
    <r>
      <rPr>
        <sz val="10"/>
        <color theme="1"/>
        <rFont val="Calibri"/>
        <family val="2"/>
        <scheme val="minor"/>
      </rPr>
      <t>Only if it doesn't contain halogenated solvent</t>
    </r>
  </si>
  <si>
    <r>
      <rPr>
        <sz val="10"/>
        <color theme="1"/>
        <rFont val="Calibri"/>
        <family val="2"/>
        <scheme val="minor"/>
      </rPr>
      <t>Can be impregnated on solid material, for instance saw dust. Importantly, solvent must be halogen free</t>
    </r>
  </si>
  <si>
    <r>
      <rPr>
        <sz val="10"/>
        <color theme="1"/>
        <rFont val="Calibri"/>
        <family val="2"/>
        <scheme val="minor"/>
      </rPr>
      <t>Alcohol plant</t>
    </r>
  </si>
  <si>
    <r>
      <rPr>
        <sz val="10"/>
        <color theme="1"/>
        <rFont val="Calibri"/>
        <family val="2"/>
        <scheme val="minor"/>
      </rPr>
      <t>Numerous examples of users can be found. Pressure and temperature must be determined prior to look for possible users</t>
    </r>
  </si>
  <si>
    <r>
      <rPr>
        <sz val="9"/>
        <color theme="1"/>
        <rFont val="Calibri"/>
        <family val="2"/>
        <scheme val="minor"/>
      </rPr>
      <t>Greenhouse heating</t>
    </r>
  </si>
  <si>
    <r>
      <rPr>
        <sz val="10"/>
        <color theme="1"/>
        <rFont val="Calibri"/>
        <family val="2"/>
        <scheme val="minor"/>
      </rPr>
      <t>Numerous examples of producers can be found. Pressure and temperature must be determined prior to look for possible users</t>
    </r>
  </si>
  <si>
    <r>
      <rPr>
        <sz val="9"/>
        <color theme="1"/>
        <rFont val="Calibri"/>
        <family val="2"/>
        <scheme val="minor"/>
      </rPr>
      <t>H</t>
    </r>
    <r>
      <rPr>
        <vertAlign val="subscript"/>
        <sz val="9"/>
        <color theme="1"/>
        <rFont val="Calibri"/>
        <family val="2"/>
        <scheme val="minor"/>
      </rPr>
      <t>2</t>
    </r>
    <r>
      <rPr>
        <sz val="9"/>
        <color theme="1"/>
        <rFont val="Calibri"/>
        <family val="2"/>
        <scheme val="minor"/>
      </rPr>
      <t>SO</t>
    </r>
    <r>
      <rPr>
        <vertAlign val="subscript"/>
        <sz val="9"/>
        <color theme="1"/>
        <rFont val="Calibri"/>
        <family val="2"/>
        <scheme val="minor"/>
      </rPr>
      <t>4</t>
    </r>
    <r>
      <rPr>
        <sz val="9"/>
        <color theme="1"/>
        <rFont val="Calibri"/>
        <family val="2"/>
        <scheme val="minor"/>
      </rPr>
      <t xml:space="preserve"> 98% is used as drying agent. After use, the resulting 80% solution can be sold on the market</t>
    </r>
  </si>
  <si>
    <r>
      <rPr>
        <sz val="10"/>
        <color theme="1"/>
        <rFont val="Calibri"/>
        <family val="2"/>
        <scheme val="minor"/>
      </rPr>
      <t>particularly chlor-alkali process</t>
    </r>
  </si>
  <si>
    <r>
      <rPr>
        <sz val="10"/>
        <color theme="1"/>
        <rFont val="Calibri"/>
        <family val="2"/>
        <scheme val="minor"/>
      </rPr>
      <t>Numerous examples of producers, pressure and temperature must be determined</t>
    </r>
  </si>
  <si>
    <r>
      <rPr>
        <sz val="9"/>
        <color theme="1"/>
        <rFont val="Calibri"/>
        <family val="2"/>
        <scheme val="minor"/>
      </rPr>
      <t>Alternative fuel or alternative reductant (feedstock for production of syngas)</t>
    </r>
  </si>
  <si>
    <r>
      <rPr>
        <sz val="10"/>
        <color theme="1"/>
        <rFont val="Calibri"/>
        <family val="2"/>
        <scheme val="minor"/>
      </rPr>
      <t>Also starting material for cement production</t>
    </r>
  </si>
  <si>
    <r>
      <rPr>
        <sz val="10"/>
        <color theme="1"/>
        <rFont val="Calibri"/>
        <family val="2"/>
        <scheme val="minor"/>
      </rPr>
      <t>Production of Zinc-rich paints</t>
    </r>
  </si>
  <si>
    <r>
      <rPr>
        <b/>
        <sz val="10"/>
        <color theme="1"/>
        <rFont val="Calibri"/>
        <family val="2"/>
        <scheme val="minor"/>
      </rPr>
      <t>Company</t>
    </r>
  </si>
  <si>
    <r>
      <rPr>
        <b/>
        <sz val="11"/>
        <color theme="1"/>
        <rFont val="Calibri"/>
        <family val="2"/>
        <scheme val="minor"/>
      </rPr>
      <t>Input 1</t>
    </r>
  </si>
  <si>
    <r>
      <rPr>
        <b/>
        <sz val="11"/>
        <color theme="1"/>
        <rFont val="Calibri"/>
        <family val="2"/>
        <scheme val="minor"/>
      </rPr>
      <t>Input 2</t>
    </r>
  </si>
  <si>
    <r>
      <rPr>
        <b/>
        <sz val="10"/>
        <color theme="1"/>
        <rFont val="Calibri"/>
        <family val="2"/>
        <scheme val="minor"/>
      </rPr>
      <t>Input 3</t>
    </r>
  </si>
  <si>
    <r>
      <rPr>
        <b/>
        <sz val="10"/>
        <color theme="1"/>
        <rFont val="Calibri"/>
        <family val="2"/>
        <scheme val="minor"/>
      </rPr>
      <t>Input 4</t>
    </r>
  </si>
  <si>
    <r>
      <rPr>
        <sz val="9"/>
        <color theme="1"/>
        <rFont val="Calibri"/>
        <family val="2"/>
        <scheme val="minor"/>
      </rPr>
      <t>Batteries recylcers or producer</t>
    </r>
  </si>
  <si>
    <t>irrigation</t>
  </si>
  <si>
    <r>
      <rPr>
        <b/>
        <sz val="10"/>
        <color theme="1"/>
        <rFont val="Calibri"/>
        <family val="2"/>
        <scheme val="minor"/>
      </rPr>
      <t>Output 3</t>
    </r>
  </si>
  <si>
    <r>
      <rPr>
        <b/>
        <sz val="10"/>
        <color theme="1"/>
        <rFont val="Calibri"/>
        <family val="2"/>
        <scheme val="minor"/>
      </rPr>
      <t>Output 4</t>
    </r>
  </si>
  <si>
    <r>
      <rPr>
        <b/>
        <sz val="10"/>
        <color theme="1"/>
        <rFont val="Calibri"/>
        <family val="2"/>
        <scheme val="minor"/>
      </rPr>
      <t>Output 5</t>
    </r>
  </si>
  <si>
    <r>
      <rPr>
        <b/>
        <sz val="10"/>
        <color theme="1"/>
        <rFont val="Calibri"/>
        <family val="2"/>
        <scheme val="minor"/>
      </rPr>
      <t>Output 6</t>
    </r>
  </si>
  <si>
    <r>
      <rPr>
        <b/>
        <sz val="10"/>
        <color theme="1"/>
        <rFont val="Calibri"/>
        <family val="2"/>
        <scheme val="minor"/>
      </rPr>
      <t>Output 7</t>
    </r>
  </si>
  <si>
    <r>
      <rPr>
        <sz val="9"/>
        <color theme="1"/>
        <rFont val="Calibri"/>
        <family val="2"/>
        <scheme val="minor"/>
      </rPr>
      <t xml:space="preserve">Digestate </t>
    </r>
  </si>
  <si>
    <r>
      <rPr>
        <sz val="10"/>
        <color theme="1"/>
        <rFont val="Calibri"/>
        <family val="2"/>
        <scheme val="minor"/>
      </rPr>
      <t>Pressure and temperature must be determined</t>
    </r>
  </si>
  <si>
    <r>
      <rPr>
        <sz val="10"/>
        <color theme="1"/>
        <rFont val="Calibri"/>
        <family val="2"/>
        <scheme val="minor"/>
      </rPr>
      <t>waste oil</t>
    </r>
  </si>
  <si>
    <r>
      <rPr>
        <sz val="10"/>
        <color theme="1"/>
        <rFont val="Calibri"/>
        <family val="2"/>
        <scheme val="minor"/>
      </rPr>
      <t>Eclepens</t>
    </r>
  </si>
  <si>
    <r>
      <rPr>
        <sz val="10"/>
        <color theme="1"/>
        <rFont val="Calibri"/>
        <family val="2"/>
        <scheme val="minor"/>
      </rPr>
      <t xml:space="preserve">Conversion in ammonium sulfate and use as a nutrient </t>
    </r>
  </si>
  <si>
    <r>
      <rPr>
        <b/>
        <sz val="9"/>
        <color theme="1"/>
        <rFont val="Arial"/>
        <family val="2"/>
      </rPr>
      <t>Product</t>
    </r>
  </si>
  <si>
    <r>
      <rPr>
        <b/>
        <sz val="9"/>
        <color theme="1"/>
        <rFont val="Arial"/>
        <family val="2"/>
      </rPr>
      <t>Provider</t>
    </r>
  </si>
  <si>
    <r>
      <rPr>
        <b/>
        <sz val="9"/>
        <color theme="1"/>
        <rFont val="Arial"/>
        <family val="2"/>
      </rPr>
      <t>User</t>
    </r>
  </si>
  <si>
    <r>
      <rPr>
        <b/>
        <sz val="9"/>
        <color theme="1"/>
        <rFont val="Arial"/>
        <family val="2"/>
      </rPr>
      <t>Location</t>
    </r>
  </si>
  <si>
    <r>
      <rPr>
        <b/>
        <sz val="9"/>
        <color theme="1"/>
        <rFont val="Arial"/>
        <family val="2"/>
      </rPr>
      <t>Comment/Reference</t>
    </r>
  </si>
  <si>
    <r>
      <rPr>
        <sz val="9"/>
        <color theme="1"/>
        <rFont val="Calibri"/>
        <family val="2"/>
        <scheme val="minor"/>
      </rPr>
      <t>Plasterboard manufacturer</t>
    </r>
  </si>
  <si>
    <r>
      <rPr>
        <sz val="9"/>
        <color theme="1"/>
        <rFont val="Calibri"/>
        <family val="2"/>
        <scheme val="minor"/>
      </rPr>
      <t>Ammonium tiosulphate</t>
    </r>
  </si>
  <si>
    <r>
      <rPr>
        <sz val="9"/>
        <color theme="1"/>
        <rFont val="Calibri"/>
        <family val="2"/>
        <scheme val="minor"/>
      </rPr>
      <t>Construction/waste</t>
    </r>
  </si>
  <si>
    <r>
      <rPr>
        <sz val="9"/>
        <color theme="1"/>
        <rFont val="Calibri"/>
        <family val="2"/>
        <scheme val="minor"/>
      </rPr>
      <t>(Shiraki et al. 2016)</t>
    </r>
  </si>
  <si>
    <r>
      <rPr>
        <sz val="9"/>
        <color theme="1"/>
        <rFont val="Calibri"/>
        <family val="2"/>
        <scheme val="minor"/>
      </rPr>
      <t>Neutralization of bauxite residues</t>
    </r>
  </si>
  <si>
    <r>
      <rPr>
        <sz val="9"/>
        <color theme="1"/>
        <rFont val="Calibri"/>
        <family val="2"/>
        <scheme val="minor"/>
      </rPr>
      <t xml:space="preserve">  </t>
    </r>
  </si>
  <si>
    <r>
      <rPr>
        <sz val="9"/>
        <color theme="1"/>
        <rFont val="Calibri"/>
        <family val="2"/>
        <scheme val="minor"/>
      </rPr>
      <t>diverse</t>
    </r>
  </si>
  <si>
    <r>
      <rPr>
        <sz val="9"/>
        <color theme="1"/>
        <rFont val="Calibri"/>
        <family val="2"/>
        <scheme val="minor"/>
      </rPr>
      <t>H2S -&gt; S (el) in a Claus process unit</t>
    </r>
  </si>
  <si>
    <r>
      <rPr>
        <sz val="9"/>
        <color theme="1"/>
        <rFont val="Calibri"/>
        <family val="2"/>
        <scheme val="minor"/>
      </rPr>
      <t>(Shi et al. 2010)</t>
    </r>
  </si>
  <si>
    <r>
      <rPr>
        <sz val="9"/>
        <color theme="1"/>
        <rFont val="Calibri"/>
        <family val="2"/>
        <scheme val="minor"/>
      </rPr>
      <t xml:space="preserve">? </t>
    </r>
  </si>
  <si>
    <r>
      <rPr>
        <sz val="9"/>
        <color theme="1"/>
        <rFont val="Calibri"/>
        <family val="2"/>
        <scheme val="minor"/>
      </rPr>
      <t>Food companies</t>
    </r>
  </si>
  <si>
    <r>
      <rPr>
        <sz val="9"/>
        <color theme="1"/>
        <rFont val="Calibri"/>
        <family val="2"/>
        <scheme val="minor"/>
      </rPr>
      <t>Spent biomass</t>
    </r>
  </si>
  <si>
    <r>
      <rPr>
        <sz val="9"/>
        <color theme="1"/>
        <rFont val="Calibri"/>
        <family val="2"/>
        <scheme val="minor"/>
      </rPr>
      <t>Biotechnology company</t>
    </r>
  </si>
  <si>
    <r>
      <rPr>
        <sz val="9"/>
        <color theme="1"/>
        <rFont val="Calibri"/>
        <family val="2"/>
        <scheme val="minor"/>
      </rPr>
      <t>?</t>
    </r>
  </si>
  <si>
    <r>
      <rPr>
        <sz val="9"/>
        <color theme="1"/>
        <rFont val="Calibri"/>
        <family val="2"/>
        <scheme val="minor"/>
      </rPr>
      <t>furniture scrap</t>
    </r>
  </si>
  <si>
    <r>
      <rPr>
        <sz val="9"/>
        <color theme="1"/>
        <rFont val="Calibri"/>
        <family val="2"/>
        <scheme val="minor"/>
      </rPr>
      <t xml:space="preserve">furniture manufacturing </t>
    </r>
  </si>
  <si>
    <r>
      <rPr>
        <sz val="9"/>
        <color theme="1"/>
        <rFont val="Calibri"/>
        <family val="2"/>
        <scheme val="minor"/>
      </rPr>
      <t>pottery</t>
    </r>
  </si>
  <si>
    <r>
      <rPr>
        <sz val="9"/>
        <color theme="1"/>
        <rFont val="Calibri"/>
        <family val="2"/>
        <scheme val="minor"/>
      </rPr>
      <t>(Deng et al. 2010))</t>
    </r>
  </si>
  <si>
    <r>
      <rPr>
        <sz val="9"/>
        <color theme="1"/>
        <rFont val="Calibri"/>
        <family val="2"/>
        <scheme val="minor"/>
      </rPr>
      <t>Martin et al. 2012</t>
    </r>
  </si>
  <si>
    <r>
      <rPr>
        <sz val="9"/>
        <color theme="1"/>
        <rFont val="Calibri"/>
        <family val="2"/>
        <scheme val="minor"/>
      </rPr>
      <t>DDGS</t>
    </r>
  </si>
  <si>
    <r>
      <rPr>
        <sz val="9"/>
        <color theme="1"/>
        <rFont val="Calibri"/>
        <family val="2"/>
        <scheme val="minor"/>
      </rPr>
      <t>Plant residues</t>
    </r>
  </si>
  <si>
    <r>
      <rPr>
        <sz val="9"/>
        <color theme="1"/>
        <rFont val="Calibri"/>
        <family val="2"/>
        <scheme val="minor"/>
      </rPr>
      <t>Biodiesel plant</t>
    </r>
  </si>
  <si>
    <r>
      <rPr>
        <sz val="9"/>
        <color theme="1"/>
        <rFont val="Calibri"/>
        <family val="2"/>
        <scheme val="minor"/>
      </rPr>
      <t>carbon dioxide</t>
    </r>
  </si>
  <si>
    <r>
      <rPr>
        <sz val="9"/>
        <color theme="1"/>
        <rFont val="Calibri"/>
        <family val="2"/>
        <scheme val="minor"/>
      </rPr>
      <t>Ehanol plant</t>
    </r>
  </si>
  <si>
    <r>
      <rPr>
        <sz val="9"/>
        <color theme="1"/>
        <rFont val="Calibri"/>
        <family val="2"/>
        <scheme val="minor"/>
      </rPr>
      <t>Methanol production</t>
    </r>
  </si>
  <si>
    <r>
      <rPr>
        <sz val="9"/>
        <color theme="1"/>
        <rFont val="Calibri"/>
        <family val="2"/>
        <scheme val="minor"/>
      </rPr>
      <t>Succinic acid producer</t>
    </r>
  </si>
  <si>
    <r>
      <rPr>
        <sz val="9"/>
        <color theme="1"/>
        <rFont val="Calibri"/>
        <family val="2"/>
        <scheme val="minor"/>
      </rPr>
      <t>Microalgae</t>
    </r>
  </si>
  <si>
    <r>
      <rPr>
        <sz val="9"/>
        <color theme="1"/>
        <rFont val="Calibri"/>
        <family val="2"/>
        <scheme val="minor"/>
      </rPr>
      <t>Greenhouse cultivation</t>
    </r>
  </si>
  <si>
    <r>
      <rPr>
        <sz val="9"/>
        <color theme="1"/>
        <rFont val="Calibri"/>
        <family val="2"/>
        <scheme val="minor"/>
      </rPr>
      <t>Oilseeds residues</t>
    </r>
  </si>
  <si>
    <r>
      <rPr>
        <sz val="9"/>
        <color theme="1"/>
        <rFont val="Calibri"/>
        <family val="2"/>
        <scheme val="minor"/>
      </rPr>
      <t>lignocellulosic residues</t>
    </r>
  </si>
  <si>
    <r>
      <rPr>
        <sz val="9"/>
        <color theme="1"/>
        <rFont val="Calibri"/>
        <family val="2"/>
        <scheme val="minor"/>
      </rPr>
      <t>Animal feed</t>
    </r>
  </si>
  <si>
    <r>
      <rPr>
        <sz val="9"/>
        <color theme="1"/>
        <rFont val="Calibri"/>
        <family val="2"/>
        <scheme val="minor"/>
      </rPr>
      <t>Microalgae residues</t>
    </r>
  </si>
  <si>
    <r>
      <rPr>
        <sz val="9"/>
        <color theme="1"/>
        <rFont val="Calibri"/>
        <family val="2"/>
        <scheme val="minor"/>
      </rPr>
      <t>co-generation plant</t>
    </r>
  </si>
  <si>
    <r>
      <rPr>
        <sz val="9"/>
        <color theme="1"/>
        <rFont val="Calibri"/>
        <family val="2"/>
        <scheme val="minor"/>
      </rPr>
      <t>Wastewater</t>
    </r>
  </si>
  <si>
    <r>
      <rPr>
        <sz val="9"/>
        <color theme="1"/>
        <rFont val="Calibri"/>
        <family val="2"/>
        <scheme val="minor"/>
      </rPr>
      <t>Cheese whey</t>
    </r>
  </si>
  <si>
    <r>
      <rPr>
        <sz val="9"/>
        <color theme="1"/>
        <rFont val="Calibri"/>
        <family val="2"/>
        <scheme val="minor"/>
      </rPr>
      <t>Cheese production</t>
    </r>
  </si>
  <si>
    <r>
      <rPr>
        <sz val="9"/>
        <color theme="1"/>
        <rFont val="Calibri"/>
        <family val="2"/>
        <scheme val="minor"/>
      </rPr>
      <t>Ethanol producer</t>
    </r>
  </si>
  <si>
    <r>
      <rPr>
        <sz val="9"/>
        <color theme="1"/>
        <rFont val="Calibri"/>
        <family val="2"/>
        <scheme val="minor"/>
      </rPr>
      <t>Dong et al. 2014</t>
    </r>
  </si>
  <si>
    <r>
      <rPr>
        <sz val="9"/>
        <color theme="1"/>
        <rFont val="Calibri"/>
        <family val="2"/>
        <scheme val="minor"/>
      </rPr>
      <t>Jinan</t>
    </r>
  </si>
  <si>
    <r>
      <rPr>
        <sz val="9"/>
        <color theme="1"/>
        <rFont val="Calibri"/>
        <family val="2"/>
        <scheme val="minor"/>
      </rPr>
      <t>Carbonate</t>
    </r>
  </si>
  <si>
    <r>
      <rPr>
        <sz val="9"/>
        <color theme="1"/>
        <rFont val="Calibri"/>
        <family val="2"/>
        <scheme val="minor"/>
      </rPr>
      <t xml:space="preserve"> </t>
    </r>
  </si>
  <si>
    <r>
      <rPr>
        <sz val="9"/>
        <color theme="1"/>
        <rFont val="Calibri"/>
        <family val="2"/>
        <scheme val="minor"/>
      </rPr>
      <t>Fertilizer plant</t>
    </r>
  </si>
  <si>
    <r>
      <rPr>
        <sz val="9"/>
        <color theme="1"/>
        <rFont val="Calibri"/>
        <family val="2"/>
        <scheme val="minor"/>
      </rPr>
      <t>Scrap tire</t>
    </r>
  </si>
  <si>
    <r>
      <rPr>
        <sz val="9"/>
        <color theme="1"/>
        <rFont val="Calibri"/>
        <family val="2"/>
        <scheme val="minor"/>
      </rPr>
      <t>Waste platic</t>
    </r>
  </si>
  <si>
    <r>
      <rPr>
        <sz val="9"/>
        <color theme="1"/>
        <rFont val="Calibri"/>
        <family val="2"/>
        <scheme val="minor"/>
      </rPr>
      <t>Coal flying ash</t>
    </r>
  </si>
  <si>
    <r>
      <rPr>
        <sz val="9"/>
        <color theme="1"/>
        <rFont val="Calibri"/>
        <family val="2"/>
        <scheme val="minor"/>
      </rPr>
      <t>(Holcim, 2017)</t>
    </r>
  </si>
  <si>
    <r>
      <rPr>
        <sz val="9"/>
        <color theme="1"/>
        <rFont val="Calibri"/>
        <family val="2"/>
        <scheme val="minor"/>
      </rPr>
      <t>Guangxi Guigang</t>
    </r>
  </si>
  <si>
    <r>
      <rPr>
        <sz val="9"/>
        <color theme="1"/>
        <rFont val="Calibri"/>
        <family val="2"/>
        <scheme val="minor"/>
      </rPr>
      <t>Compound fertilizer plant</t>
    </r>
  </si>
  <si>
    <r>
      <rPr>
        <sz val="9"/>
        <color theme="1"/>
        <rFont val="Calibri"/>
        <family val="2"/>
        <scheme val="minor"/>
      </rPr>
      <t>Cool ash</t>
    </r>
  </si>
  <si>
    <r>
      <rPr>
        <sz val="9"/>
        <color theme="1"/>
        <rFont val="Calibri"/>
        <family val="2"/>
        <scheme val="minor"/>
      </rPr>
      <t>Alcohol residues</t>
    </r>
  </si>
  <si>
    <r>
      <rPr>
        <sz val="9"/>
        <color theme="1"/>
        <rFont val="Calibri"/>
        <family val="2"/>
        <scheme val="minor"/>
      </rPr>
      <t>Filter mud</t>
    </r>
  </si>
  <si>
    <r>
      <rPr>
        <sz val="9"/>
        <color theme="1"/>
        <rFont val="Calibri"/>
        <family val="2"/>
        <scheme val="minor"/>
      </rPr>
      <t>Scum</t>
    </r>
  </si>
  <si>
    <r>
      <rPr>
        <sz val="9"/>
        <color theme="1"/>
        <rFont val="Calibri"/>
        <family val="2"/>
        <scheme val="minor"/>
      </rPr>
      <t>(Zhang et al. 2016)</t>
    </r>
  </si>
  <si>
    <r>
      <rPr>
        <sz val="9"/>
        <color theme="1"/>
        <rFont val="Calibri"/>
        <family val="2"/>
        <scheme val="minor"/>
      </rPr>
      <t>Waste paper pulp</t>
    </r>
  </si>
  <si>
    <r>
      <rPr>
        <sz val="9"/>
        <color theme="1"/>
        <rFont val="Calibri"/>
        <family val="2"/>
        <scheme val="minor"/>
      </rPr>
      <t>pressboard plant</t>
    </r>
  </si>
  <si>
    <r>
      <rPr>
        <sz val="9"/>
        <color theme="1"/>
        <rFont val="Calibri"/>
        <family val="2"/>
        <scheme val="minor"/>
      </rPr>
      <t>Fiber sludge</t>
    </r>
  </si>
  <si>
    <r>
      <rPr>
        <sz val="9"/>
        <color theme="1"/>
        <rFont val="Calibri"/>
        <family val="2"/>
        <scheme val="minor"/>
      </rPr>
      <t>Stone and ceramic industry</t>
    </r>
  </si>
  <si>
    <r>
      <rPr>
        <sz val="9"/>
        <color theme="1"/>
        <rFont val="Calibri"/>
        <family val="2"/>
        <scheme val="minor"/>
      </rPr>
      <t>Mining company</t>
    </r>
  </si>
  <si>
    <r>
      <rPr>
        <sz val="9"/>
        <color theme="1"/>
        <rFont val="Calibri"/>
        <family val="2"/>
        <scheme val="minor"/>
      </rPr>
      <t>Waste wood</t>
    </r>
  </si>
  <si>
    <r>
      <rPr>
        <sz val="9"/>
        <color theme="1"/>
        <rFont val="Calibri"/>
        <family val="2"/>
        <scheme val="minor"/>
      </rPr>
      <t>Sawmills</t>
    </r>
  </si>
  <si>
    <r>
      <rPr>
        <sz val="9"/>
        <color theme="1"/>
        <rFont val="Calibri"/>
        <family val="2"/>
        <scheme val="minor"/>
      </rPr>
      <t>Scrap wood</t>
    </r>
  </si>
  <si>
    <r>
      <rPr>
        <sz val="9"/>
        <color theme="1"/>
        <rFont val="Calibri"/>
        <family val="2"/>
        <scheme val="minor"/>
      </rPr>
      <t>textile waste</t>
    </r>
  </si>
  <si>
    <r>
      <rPr>
        <sz val="9"/>
        <color theme="1"/>
        <rFont val="Calibri"/>
        <family val="2"/>
        <scheme val="minor"/>
      </rPr>
      <t>Textile plant</t>
    </r>
  </si>
  <si>
    <r>
      <rPr>
        <sz val="9"/>
        <color theme="1"/>
        <rFont val="Calibri"/>
        <family val="2"/>
        <scheme val="minor"/>
      </rPr>
      <t>Pine oil pitch</t>
    </r>
  </si>
  <si>
    <r>
      <rPr>
        <sz val="9"/>
        <color theme="1"/>
        <rFont val="Calibri"/>
        <family val="2"/>
        <scheme val="minor"/>
      </rPr>
      <t>Construction Material Plant</t>
    </r>
  </si>
  <si>
    <r>
      <rPr>
        <sz val="9"/>
        <color theme="1"/>
        <rFont val="Calibri"/>
        <family val="2"/>
        <scheme val="minor"/>
      </rPr>
      <t>Heat</t>
    </r>
  </si>
  <si>
    <r>
      <rPr>
        <sz val="9"/>
        <color theme="1"/>
        <rFont val="Calibri"/>
        <family val="2"/>
        <scheme val="minor"/>
      </rPr>
      <t>Water</t>
    </r>
  </si>
  <si>
    <r>
      <rPr>
        <sz val="9"/>
        <color theme="1"/>
        <rFont val="Calibri"/>
        <family val="2"/>
        <scheme val="minor"/>
      </rPr>
      <t>steel mill slag</t>
    </r>
  </si>
  <si>
    <r>
      <rPr>
        <sz val="9"/>
        <color theme="1"/>
        <rFont val="Calibri"/>
        <family val="2"/>
        <scheme val="minor"/>
      </rPr>
      <t>halogen free waste oil</t>
    </r>
  </si>
  <si>
    <r>
      <rPr>
        <sz val="9"/>
        <color theme="1"/>
        <rFont val="Calibri"/>
        <family val="2"/>
        <scheme val="minor"/>
      </rPr>
      <t>Flax waste</t>
    </r>
  </si>
  <si>
    <r>
      <rPr>
        <sz val="9"/>
        <color theme="1"/>
        <rFont val="Calibri"/>
        <family val="2"/>
        <scheme val="minor"/>
      </rPr>
      <t>Tire fragment</t>
    </r>
  </si>
  <si>
    <r>
      <rPr>
        <sz val="9"/>
        <color theme="1"/>
        <rFont val="Calibri"/>
        <family val="2"/>
        <scheme val="minor"/>
      </rPr>
      <t>Tire crushing plant</t>
    </r>
  </si>
  <si>
    <r>
      <rPr>
        <sz val="9"/>
        <color theme="1"/>
        <rFont val="Calibri"/>
        <family val="2"/>
        <scheme val="minor"/>
      </rPr>
      <t>Greenhouse</t>
    </r>
  </si>
  <si>
    <r>
      <rPr>
        <sz val="9"/>
        <color theme="1"/>
        <rFont val="Calibri"/>
        <family val="2"/>
        <scheme val="minor"/>
      </rPr>
      <t>Powdered ink producer</t>
    </r>
  </si>
  <si>
    <r>
      <rPr>
        <sz val="9"/>
        <color theme="1"/>
        <rFont val="Calibri"/>
        <family val="2"/>
        <scheme val="minor"/>
      </rPr>
      <t>Plasticizing agent</t>
    </r>
  </si>
  <si>
    <r>
      <rPr>
        <sz val="9"/>
        <color theme="1"/>
        <rFont val="Calibri"/>
        <family val="2"/>
        <scheme val="minor"/>
      </rPr>
      <t>Plastic plant</t>
    </r>
  </si>
  <si>
    <r>
      <rPr>
        <sz val="9"/>
        <color theme="1"/>
        <rFont val="Calibri"/>
        <family val="2"/>
        <scheme val="minor"/>
      </rPr>
      <t>(Behera et al. 2012)</t>
    </r>
  </si>
  <si>
    <r>
      <rPr>
        <sz val="9"/>
        <color theme="1"/>
        <rFont val="Calibri"/>
        <family val="2"/>
        <scheme val="minor"/>
      </rPr>
      <t>Metal recovery</t>
    </r>
  </si>
  <si>
    <r>
      <rPr>
        <sz val="9"/>
        <color theme="1"/>
        <rFont val="Calibri"/>
        <family val="2"/>
        <scheme val="minor"/>
      </rPr>
      <t>waste activated sludge</t>
    </r>
  </si>
  <si>
    <r>
      <rPr>
        <sz val="9"/>
        <color theme="1"/>
        <rFont val="Calibri"/>
        <family val="2"/>
        <scheme val="minor"/>
      </rPr>
      <t>Oil spill restauration company</t>
    </r>
  </si>
  <si>
    <r>
      <rPr>
        <sz val="9"/>
        <color theme="1"/>
        <rFont val="Calibri"/>
        <family val="2"/>
        <scheme val="minor"/>
      </rPr>
      <t>Pomcle-Bazancourt</t>
    </r>
  </si>
  <si>
    <r>
      <rPr>
        <sz val="11"/>
        <rFont val="Calibri"/>
        <family val="2"/>
        <scheme val="minor"/>
      </rPr>
      <t>0,5 jour-personne</t>
    </r>
  </si>
  <si>
    <r>
      <rPr>
        <b/>
        <sz val="10"/>
        <color theme="0"/>
        <rFont val="Calibri"/>
        <family val="2"/>
        <scheme val="minor"/>
      </rPr>
      <t>Outil d’identification des symbioses industrielles de l’ONUDI (V2)</t>
    </r>
  </si>
  <si>
    <r>
      <rPr>
        <b/>
        <sz val="12"/>
        <color theme="1"/>
        <rFont val="Calibri (Textkörper)"/>
      </rPr>
      <t>Fournisseurs potentiels</t>
    </r>
  </si>
  <si>
    <r>
      <rPr>
        <b/>
        <sz val="12"/>
        <color theme="1"/>
        <rFont val="Calibri (Textkörper)"/>
      </rPr>
      <t>Utilisateurs possibles</t>
    </r>
  </si>
  <si>
    <r>
      <rPr>
        <b/>
        <sz val="12"/>
        <color theme="1"/>
        <rFont val="Calibri (Textkörper)"/>
      </rPr>
      <t>Exemple(s) pratique(s)</t>
    </r>
  </si>
  <si>
    <r>
      <rPr>
        <b/>
        <sz val="12"/>
        <color theme="1"/>
        <rFont val="Calibri (Textkörper)"/>
      </rPr>
      <t>Commentaire(s)</t>
    </r>
  </si>
  <si>
    <r>
      <rPr>
        <b/>
        <sz val="11"/>
        <color theme="0"/>
        <rFont val="Calibri"/>
        <family val="2"/>
        <scheme val="minor"/>
      </rPr>
      <t>Outil d’identification des symbioses industrielles de l’ONUDI (V2)</t>
    </r>
  </si>
  <si>
    <r>
      <rPr>
        <sz val="10"/>
        <color rgb="FF000000"/>
        <rFont val="Calibri"/>
        <family val="2"/>
        <scheme val="minor"/>
      </rPr>
      <t xml:space="preserve">(1) Dong, L., F. Gu, T. Fujita, Y. Hayashi et J. Gao. 2014. Découvrir les possibilités de promotion des villes à faibles émissions de carbone grâce à l’innovation des systèmes industriels : Étude de cas sur les projets de symbiose industrielle en Chine. </t>
    </r>
    <r>
      <rPr>
        <i/>
        <sz val="10"/>
        <color rgb="FF000000"/>
        <rFont val="Calibri"/>
        <family val="2"/>
        <scheme val="minor"/>
      </rPr>
      <t>Politique énergétique</t>
    </r>
    <r>
      <rPr>
        <sz val="10"/>
        <color rgb="FF000000"/>
        <rFont val="Calibri"/>
        <family val="2"/>
        <scheme val="minor"/>
      </rPr>
      <t xml:space="preserve"> 65 : 388-397.</t>
    </r>
  </si>
  <si>
    <r>
      <rPr>
        <sz val="10"/>
        <color rgb="FF000000"/>
        <rFont val="Calibri"/>
        <family val="2"/>
        <scheme val="minor"/>
      </rPr>
      <t xml:space="preserve">(1) Dong, L., F. Gu, T. Fujita, Y. Hayashi et J. Gao. 2014. Découvrir les possibilités de promotion des villes à faibles émissions de carbone grâce à l’innovation des systèmes industriels : Étude de cas sur les projets de symbiose industrielle en Chine. </t>
    </r>
    <r>
      <rPr>
        <i/>
        <sz val="10"/>
        <color rgb="FF000000"/>
        <rFont val="Calibri"/>
        <family val="2"/>
        <scheme val="minor"/>
      </rPr>
      <t>Politique énergétique</t>
    </r>
    <r>
      <rPr>
        <sz val="10"/>
        <color rgb="FF000000"/>
        <rFont val="Calibri"/>
        <family val="2"/>
        <scheme val="minor"/>
      </rPr>
      <t xml:space="preserve"> 65 : 388-397.</t>
    </r>
  </si>
  <si>
    <r>
      <rPr>
        <sz val="10"/>
        <color theme="1"/>
        <rFont val="Calibri"/>
        <family val="2"/>
        <charset val="136"/>
        <scheme val="minor"/>
      </rPr>
      <t>(1) Zhang, Y., H. Zheng, H. Shi, X. Yu, G. Liu, M. Su, Y. Li et Y. Chai. 2016. Analyse des réseaux de huit systèmes de symbiose industrielle. Frontiers of Earth Science 10(2) : 352-365.</t>
    </r>
  </si>
  <si>
    <r>
      <rPr>
        <b/>
        <sz val="10"/>
        <color theme="1"/>
        <rFont val="Calibri"/>
        <family val="2"/>
        <scheme val="minor"/>
      </rPr>
      <t>Possible providers</t>
    </r>
  </si>
  <si>
    <r>
      <rPr>
        <b/>
        <sz val="10"/>
        <color theme="1"/>
        <rFont val="Calibri"/>
        <family val="2"/>
        <scheme val="minor"/>
      </rPr>
      <t>Possible users</t>
    </r>
  </si>
  <si>
    <r>
      <rPr>
        <sz val="10"/>
        <color theme="1"/>
        <rFont val="Calibri"/>
        <family val="2"/>
        <scheme val="minor"/>
      </rPr>
      <t>Ulsan</t>
    </r>
  </si>
  <si>
    <r>
      <rPr>
        <sz val="10"/>
        <color theme="1"/>
        <rFont val="Calibri"/>
        <family val="2"/>
        <scheme val="minor"/>
      </rPr>
      <t>Kalundborg</t>
    </r>
  </si>
  <si>
    <r>
      <rPr>
        <sz val="10"/>
        <color theme="1"/>
        <rFont val="Calibri"/>
        <family val="2"/>
        <scheme val="minor"/>
      </rPr>
      <t>Ulsan</t>
    </r>
  </si>
  <si>
    <r>
      <rPr>
        <sz val="10"/>
        <color theme="1"/>
        <rFont val="Calibri"/>
        <family val="2"/>
        <scheme val="minor"/>
      </rPr>
      <t>Ulsan</t>
    </r>
  </si>
  <si>
    <r>
      <rPr>
        <sz val="10"/>
        <color theme="1"/>
        <rFont val="Calibri"/>
        <family val="2"/>
        <scheme val="minor"/>
      </rPr>
      <t>Guangxi Guitang</t>
    </r>
  </si>
  <si>
    <r>
      <rPr>
        <sz val="10"/>
        <color theme="1"/>
        <rFont val="Calibri"/>
        <family val="2"/>
        <scheme val="minor"/>
      </rPr>
      <t>Ulsan</t>
    </r>
  </si>
  <si>
    <r>
      <rPr>
        <sz val="10"/>
        <color theme="1"/>
        <rFont val="Calibri"/>
        <family val="2"/>
        <scheme val="minor"/>
      </rPr>
      <t>Ulsan</t>
    </r>
  </si>
  <si>
    <r>
      <rPr>
        <sz val="10"/>
        <color theme="1"/>
        <rFont val="Calibri"/>
        <family val="2"/>
        <scheme val="minor"/>
      </rPr>
      <t>Kalundborg</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</si>
  <si>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</si>
  <si>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</si>
  <si>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Guangxi Guitang</t>
    </r>
  </si>
  <si>
    <r>
      <rPr>
        <sz val="10"/>
        <color theme="1"/>
        <rFont val="Calibri"/>
        <family val="2"/>
        <scheme val="minor"/>
      </rPr>
      <t>Power plant</t>
    </r>
  </si>
  <si>
    <r>
      <rPr>
        <sz val="10"/>
        <color theme="1"/>
        <rFont val="Calibri"/>
        <family val="2"/>
        <scheme val="minor"/>
      </rPr>
      <t>Guangxi Guitang</t>
    </r>
  </si>
  <si>
    <r>
      <rPr>
        <sz val="10"/>
        <color theme="1"/>
        <rFont val="Calibri"/>
        <family val="2"/>
        <scheme val="minor"/>
      </rPr>
      <t>Kalundborg</t>
    </r>
  </si>
  <si>
    <r>
      <rPr>
        <sz val="10"/>
        <color theme="1"/>
        <rFont val="Calibri"/>
        <family val="2"/>
        <scheme val="minor"/>
      </rPr>
      <t>Guangxi Guitang</t>
    </r>
  </si>
  <si>
    <r>
      <rPr>
        <sz val="10"/>
        <color theme="1"/>
        <rFont val="Calibri"/>
        <family val="2"/>
        <scheme val="minor"/>
      </rPr>
      <t>Guangxi Guitang</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</si>
  <si>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</si>
  <si>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</si>
  <si>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Styria</t>
    </r>
  </si>
  <si>
    <r>
      <rPr>
        <sz val="9"/>
        <color theme="1"/>
        <rFont val="Calibri"/>
        <family val="2"/>
        <scheme val="minor"/>
      </rPr>
      <t>Kawasaki</t>
    </r>
  </si>
  <si>
    <r>
      <rPr>
        <sz val="10"/>
        <color theme="1"/>
        <rFont val="Calibri"/>
        <family val="2"/>
        <scheme val="minor"/>
      </rPr>
      <t>Liuzhou</t>
    </r>
  </si>
  <si>
    <r>
      <rPr>
        <sz val="10"/>
        <color theme="1"/>
        <rFont val="Calibri"/>
        <family val="2"/>
        <scheme val="minor"/>
      </rPr>
      <t>Tianjin</t>
    </r>
  </si>
  <si>
    <r>
      <rPr>
        <sz val="10"/>
        <color theme="1"/>
        <rFont val="Calibri"/>
        <family val="2"/>
        <scheme val="minor"/>
      </rPr>
      <t>Styria</t>
    </r>
  </si>
  <si>
    <r>
      <rPr>
        <sz val="10"/>
        <color theme="1"/>
        <rFont val="Calibri"/>
        <family val="2"/>
        <scheme val="minor"/>
      </rPr>
      <t>Tianjin</t>
    </r>
  </si>
  <si>
    <r>
      <rPr>
        <sz val="9"/>
        <color theme="1"/>
        <rFont val="Calibri"/>
        <family val="2"/>
        <scheme val="minor"/>
      </rPr>
      <t>Kalundborg</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</si>
  <si>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</si>
  <si>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</si>
  <si>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</si>
  <si>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</si>
  <si>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Kwinana</t>
    </r>
  </si>
  <si>
    <r>
      <rPr>
        <sz val="10"/>
        <color theme="1"/>
        <rFont val="Calibri"/>
        <family val="2"/>
        <scheme val="minor"/>
      </rPr>
      <t>Ulsan</t>
    </r>
  </si>
  <si>
    <r>
      <rPr>
        <sz val="10"/>
        <color theme="1"/>
        <rFont val="Calibri"/>
        <family val="2"/>
        <scheme val="minor"/>
      </rPr>
      <t>Guangxi Guitang</t>
    </r>
  </si>
  <si>
    <r>
      <rPr>
        <sz val="10"/>
        <color theme="1"/>
        <rFont val="Calibri"/>
        <family val="2"/>
        <scheme val="minor"/>
      </rPr>
      <t xml:space="preserve">Shandong </t>
    </r>
  </si>
  <si>
    <r>
      <rPr>
        <sz val="10"/>
        <color theme="1"/>
        <rFont val="Calibri"/>
        <family val="2"/>
        <scheme val="minor"/>
      </rPr>
      <t xml:space="preserve">Shandong </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</si>
  <si>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</si>
  <si>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</si>
  <si>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</si>
  <si>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</si>
  <si>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</si>
  <si>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Liuzhou</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</si>
  <si>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</si>
  <si>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</si>
  <si>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Biogaz producer</t>
    </r>
  </si>
  <si>
    <r>
      <rPr>
        <sz val="10"/>
        <color theme="1"/>
        <rFont val="Calibri"/>
        <family val="2"/>
        <scheme val="minor"/>
      </rPr>
      <t>Kwinana</t>
    </r>
  </si>
  <si>
    <r>
      <rPr>
        <sz val="10"/>
        <color theme="1"/>
        <rFont val="Calibri"/>
        <family val="2"/>
        <scheme val="minor"/>
      </rPr>
      <t>Biogaz producer</t>
    </r>
  </si>
  <si>
    <r>
      <rPr>
        <sz val="10"/>
        <color theme="1"/>
        <rFont val="Calibri"/>
        <family val="2"/>
        <scheme val="minor"/>
      </rPr>
      <t>Kwinana</t>
    </r>
  </si>
  <si>
    <r>
      <rPr>
        <sz val="10"/>
        <color theme="1"/>
        <rFont val="Calibri"/>
        <family val="2"/>
        <scheme val="minor"/>
      </rPr>
      <t xml:space="preserve">Tianjin </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</si>
  <si>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</si>
  <si>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</si>
  <si>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Kwinana</t>
    </r>
  </si>
  <si>
    <r>
      <rPr>
        <sz val="10"/>
        <color theme="1"/>
        <rFont val="Calibri"/>
        <family val="2"/>
        <scheme val="minor"/>
      </rPr>
      <t>Soil remediation</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</si>
  <si>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</si>
  <si>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</si>
  <si>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</si>
  <si>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</si>
  <si>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Kwinana</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</si>
  <si>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</si>
  <si>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</si>
  <si>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Tianjin</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</si>
  <si>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</si>
  <si>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</si>
  <si>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</si>
  <si>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</si>
  <si>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</si>
  <si>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</si>
  <si>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</si>
  <si>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9"/>
        <color theme="1"/>
        <rFont val="Calibri"/>
        <family val="2"/>
        <scheme val="minor"/>
      </rPr>
      <t>Kalundborg</t>
    </r>
  </si>
  <si>
    <r>
      <rPr>
        <sz val="10"/>
        <color theme="1"/>
        <rFont val="Calibri"/>
        <family val="2"/>
        <scheme val="minor"/>
      </rPr>
      <t>Kwinana</t>
    </r>
  </si>
  <si>
    <r>
      <rPr>
        <sz val="10"/>
        <color theme="1"/>
        <rFont val="Calibri"/>
        <family val="2"/>
        <scheme val="minor"/>
      </rPr>
      <t>Guangxi Guitang</t>
    </r>
  </si>
  <si>
    <r>
      <rPr>
        <sz val="10"/>
        <color theme="1"/>
        <rFont val="Calibri"/>
        <family val="2"/>
        <scheme val="minor"/>
      </rPr>
      <t>Kalundborg</t>
    </r>
  </si>
  <si>
    <r>
      <rPr>
        <sz val="10"/>
        <color theme="1"/>
        <rFont val="Calibri"/>
        <family val="2"/>
        <scheme val="minor"/>
      </rPr>
      <t>Kwinana</t>
    </r>
  </si>
  <si>
    <r>
      <rPr>
        <sz val="9"/>
        <color theme="1"/>
        <rFont val="Calibri"/>
        <family val="2"/>
        <scheme val="minor"/>
      </rPr>
      <t>Alternative to flaring</t>
    </r>
  </si>
  <si>
    <r>
      <rPr>
        <sz val="10"/>
        <color theme="1"/>
        <rFont val="Calibri"/>
        <family val="2"/>
        <scheme val="minor"/>
      </rPr>
      <t>Restaurants</t>
    </r>
  </si>
  <si>
    <r>
      <rPr>
        <sz val="10"/>
        <color theme="1"/>
        <rFont val="Calibri"/>
        <family val="2"/>
        <scheme val="minor"/>
      </rPr>
      <t>Restaurants</t>
    </r>
  </si>
  <si>
    <r>
      <rPr>
        <sz val="10"/>
        <color theme="1"/>
        <rFont val="Calibri"/>
        <family val="2"/>
        <scheme val="minor"/>
      </rPr>
      <t>Biogaz producer</t>
    </r>
  </si>
  <si>
    <r>
      <rPr>
        <sz val="10"/>
        <color theme="1"/>
        <rFont val="Calibri"/>
        <family val="2"/>
        <scheme val="minor"/>
      </rPr>
      <t>Kwinana</t>
    </r>
  </si>
  <si>
    <r>
      <rPr>
        <sz val="10"/>
        <color theme="1"/>
        <rFont val="Calibri"/>
        <family val="2"/>
        <scheme val="minor"/>
      </rPr>
      <t>Tianjin</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</si>
  <si>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</si>
  <si>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</si>
  <si>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</si>
  <si>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</si>
  <si>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</si>
  <si>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</si>
  <si>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</si>
  <si>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furfural production</t>
    </r>
  </si>
  <si>
    <r>
      <rPr>
        <sz val="9"/>
        <color theme="1"/>
        <rFont val="Calibri"/>
        <family val="2"/>
        <scheme val="minor"/>
      </rPr>
      <t>Kalundborg</t>
    </r>
  </si>
  <si>
    <r>
      <rPr>
        <sz val="10"/>
        <color theme="1"/>
        <rFont val="Calibri"/>
        <family val="2"/>
        <scheme val="minor"/>
      </rPr>
      <t>Theoretic</t>
    </r>
  </si>
  <si>
    <r>
      <rPr>
        <sz val="10"/>
        <color theme="1"/>
        <rFont val="Calibri"/>
        <family val="2"/>
        <scheme val="minor"/>
      </rPr>
      <t>Depending of the fermentation process (in some cases, C5 sugars can also be fermented)</t>
    </r>
  </si>
  <si>
    <r>
      <rPr>
        <sz val="10"/>
        <color theme="1"/>
        <rFont val="Calibri"/>
        <family val="2"/>
        <scheme val="minor"/>
      </rPr>
      <t>Styria</t>
    </r>
  </si>
  <si>
    <r>
      <rPr>
        <sz val="10"/>
        <color theme="1"/>
        <rFont val="Calibri"/>
        <family val="2"/>
        <scheme val="minor"/>
      </rPr>
      <t>Eclépens</t>
    </r>
  </si>
  <si>
    <r>
      <rPr>
        <sz val="10"/>
        <color theme="1"/>
        <rFont val="Calibri"/>
        <family val="2"/>
        <scheme val="minor"/>
      </rPr>
      <t>Styria</t>
    </r>
  </si>
  <si>
    <r>
      <rPr>
        <sz val="10"/>
        <color theme="1"/>
        <rFont val="Calibri"/>
        <family val="2"/>
        <scheme val="minor"/>
      </rPr>
      <t xml:space="preserve">Shandong </t>
    </r>
  </si>
  <si>
    <r>
      <rPr>
        <sz val="10"/>
        <color theme="1"/>
        <rFont val="Calibri"/>
        <family val="2"/>
        <scheme val="minor"/>
      </rPr>
      <t>Iron contained in red mud can be separated and used to produce steel</t>
    </r>
  </si>
  <si>
    <r>
      <rPr>
        <sz val="9"/>
        <color theme="1"/>
        <rFont val="Calibri"/>
        <family val="2"/>
        <scheme val="minor"/>
      </rPr>
      <t>Kawasaki</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</si>
  <si>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</si>
  <si>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</si>
  <si>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</si>
  <si>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Eclépens</t>
    </r>
  </si>
  <si>
    <r>
      <rPr>
        <sz val="10"/>
        <color theme="1"/>
        <rFont val="Calibri"/>
        <family val="2"/>
        <scheme val="minor"/>
      </rPr>
      <t>Styria</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</si>
  <si>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</si>
  <si>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</si>
  <si>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</si>
  <si>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</si>
  <si>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</si>
  <si>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</si>
  <si>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</si>
  <si>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Kalundborg</t>
    </r>
  </si>
  <si>
    <r>
      <rPr>
        <sz val="10"/>
        <color theme="1"/>
        <rFont val="Calibri"/>
        <family val="2"/>
        <scheme val="minor"/>
      </rPr>
      <t>Tianjin</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</si>
  <si>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</si>
  <si>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</si>
  <si>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</si>
  <si>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</si>
  <si>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 xml:space="preserve">Shandong </t>
    </r>
  </si>
  <si>
    <r>
      <rPr>
        <sz val="10"/>
        <color theme="1"/>
        <rFont val="Calibri"/>
        <family val="2"/>
        <scheme val="minor"/>
      </rPr>
      <t>Liuzhou</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</si>
  <si>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</si>
  <si>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</si>
  <si>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</si>
  <si>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9"/>
        <color theme="1"/>
        <rFont val="Calibri"/>
        <family val="2"/>
        <scheme val="minor"/>
      </rPr>
      <t>Kalundborg</t>
    </r>
  </si>
  <si>
    <r>
      <rPr>
        <sz val="10"/>
        <color theme="1"/>
        <rFont val="Calibri"/>
        <family val="2"/>
        <scheme val="minor"/>
      </rPr>
      <t>Starting material to produce 2nd generation bioethanol</t>
    </r>
  </si>
  <si>
    <r>
      <rPr>
        <sz val="10"/>
        <color theme="1"/>
        <rFont val="Calibri"/>
        <family val="2"/>
        <scheme val="minor"/>
      </rPr>
      <t>Kwinana</t>
    </r>
  </si>
  <si>
    <r>
      <rPr>
        <sz val="10"/>
        <color theme="1"/>
        <rFont val="Calibri"/>
        <family val="2"/>
        <scheme val="minor"/>
      </rPr>
      <t>Kwinana</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</si>
  <si>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</si>
  <si>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</si>
  <si>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Liuzhou</t>
    </r>
  </si>
  <si>
    <r>
      <rPr>
        <sz val="10"/>
        <color theme="1"/>
        <rFont val="Calibri"/>
        <family val="2"/>
        <scheme val="minor"/>
      </rPr>
      <t>Eclépens</t>
    </r>
  </si>
  <si>
    <r>
      <rPr>
        <sz val="10"/>
        <color theme="1"/>
        <rFont val="Calibri"/>
        <family val="2"/>
        <scheme val="minor"/>
      </rPr>
      <t>Choctaw</t>
    </r>
  </si>
  <si>
    <r>
      <rPr>
        <sz val="10"/>
        <color theme="1"/>
        <rFont val="Calibri"/>
        <family val="2"/>
        <scheme val="minor"/>
      </rPr>
      <t>Liuzhou</t>
    </r>
  </si>
  <si>
    <r>
      <rPr>
        <sz val="10"/>
        <color theme="1"/>
        <rFont val="Calibri"/>
        <family val="2"/>
        <scheme val="minor"/>
      </rPr>
      <t>Eclépens</t>
    </r>
  </si>
  <si>
    <r>
      <rPr>
        <sz val="10"/>
        <color theme="1"/>
        <rFont val="Calibri"/>
        <family val="2"/>
        <scheme val="minor"/>
      </rPr>
      <t>Choctaw</t>
    </r>
  </si>
  <si>
    <r>
      <rPr>
        <sz val="9"/>
        <color theme="1"/>
        <rFont val="Calibri"/>
        <family val="2"/>
        <scheme val="minor"/>
      </rPr>
      <t>Greenhouse heating</t>
    </r>
  </si>
  <si>
    <r>
      <rPr>
        <sz val="10"/>
        <color theme="1"/>
        <rFont val="Calibri"/>
        <family val="2"/>
        <scheme val="minor"/>
      </rPr>
      <t>Kalundborg</t>
    </r>
  </si>
  <si>
    <r>
      <rPr>
        <sz val="10"/>
        <color theme="1"/>
        <rFont val="Calibri"/>
        <family val="2"/>
        <scheme val="minor"/>
      </rPr>
      <t xml:space="preserve">Tianjin </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</si>
  <si>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</si>
  <si>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</si>
  <si>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</si>
  <si>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</si>
  <si>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Restaurants</t>
    </r>
  </si>
  <si>
    <r>
      <rPr>
        <sz val="10"/>
        <color theme="1"/>
        <rFont val="Calibri"/>
        <family val="2"/>
        <scheme val="minor"/>
      </rPr>
      <t>Styria</t>
    </r>
  </si>
  <si>
    <r>
      <rPr>
        <sz val="10"/>
        <color theme="1"/>
        <rFont val="Calibri"/>
        <family val="2"/>
        <scheme val="minor"/>
      </rPr>
      <t>Ulsan</t>
    </r>
  </si>
  <si>
    <r>
      <rPr>
        <sz val="10"/>
        <color theme="1"/>
        <rFont val="Calibri"/>
        <family val="2"/>
        <scheme val="minor"/>
      </rPr>
      <t>Only if it doesn't contain halogenated solvent</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</si>
  <si>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</si>
  <si>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</si>
  <si>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</si>
  <si>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</si>
  <si>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</si>
  <si>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</si>
  <si>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</si>
  <si>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</si>
  <si>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</si>
  <si>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</si>
  <si>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</si>
  <si>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</si>
  <si>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Liuzhou</t>
    </r>
  </si>
  <si>
    <r>
      <rPr>
        <sz val="10"/>
        <color theme="1"/>
        <rFont val="Calibri"/>
        <family val="2"/>
        <scheme val="minor"/>
      </rPr>
      <t>Eclépens</t>
    </r>
  </si>
  <si>
    <r>
      <rPr>
        <sz val="10"/>
        <color theme="1"/>
        <rFont val="Calibri"/>
        <family val="2"/>
        <scheme val="minor"/>
      </rPr>
      <t>Guangxi Guitang</t>
    </r>
  </si>
  <si>
    <r>
      <rPr>
        <sz val="10"/>
        <color theme="1"/>
        <rFont val="Calibri"/>
        <family val="2"/>
        <scheme val="minor"/>
      </rPr>
      <t>Briquette factory</t>
    </r>
  </si>
  <si>
    <r>
      <rPr>
        <sz val="10"/>
        <color theme="1"/>
        <rFont val="Calibri"/>
        <family val="2"/>
        <scheme val="minor"/>
      </rPr>
      <t>Pressboard/plywood plant</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</si>
  <si>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</si>
  <si>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</si>
  <si>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</si>
  <si>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</si>
  <si>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</si>
  <si>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9"/>
        <color theme="1"/>
        <rFont val="Calibri"/>
        <family val="2"/>
        <scheme val="minor"/>
      </rPr>
      <t>Kalundborg</t>
    </r>
  </si>
  <si>
    <r>
      <rPr>
        <sz val="10"/>
        <color theme="1"/>
        <rFont val="Calibri"/>
        <family val="2"/>
        <scheme val="minor"/>
      </rPr>
      <t>Tianjin</t>
    </r>
  </si>
  <si>
    <r>
      <rPr>
        <sz val="10"/>
        <color theme="1"/>
        <rFont val="Calibri"/>
        <family val="2"/>
        <scheme val="minor"/>
      </rPr>
      <t>Ulsan</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</si>
  <si>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</si>
  <si>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</si>
  <si>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</si>
  <si>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</si>
  <si>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</si>
  <si>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</si>
  <si>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</si>
  <si>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</si>
  <si>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</si>
  <si>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</si>
  <si>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</si>
  <si>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</si>
  <si>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</si>
  <si>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</si>
  <si>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</si>
  <si>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</si>
  <si>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</si>
  <si>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</si>
  <si>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</si>
  <si>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</si>
  <si>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</si>
  <si>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</si>
  <si>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</si>
  <si>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</si>
  <si>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</si>
  <si>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</si>
  <si>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</si>
  <si>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</si>
  <si>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</si>
  <si>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</si>
  <si>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</si>
  <si>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</si>
  <si>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</si>
  <si>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</si>
  <si>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</si>
  <si>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</si>
  <si>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</si>
  <si>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</si>
  <si>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</si>
  <si>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</si>
  <si>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Input 4</t>
    </r>
  </si>
  <si>
    <r>
      <rPr>
        <b/>
        <sz val="10"/>
        <color theme="1"/>
        <rFont val="Calibri"/>
        <family val="2"/>
        <scheme val="minor"/>
      </rPr>
      <t>Other product appellations, or similar products</t>
    </r>
  </si>
  <si>
    <r>
      <rPr>
        <b/>
        <sz val="10"/>
        <color theme="1"/>
        <rFont val="Calibri"/>
        <family val="2"/>
        <scheme val="minor"/>
      </rPr>
      <t>Possible providers</t>
    </r>
  </si>
  <si>
    <r>
      <rPr>
        <b/>
        <sz val="10"/>
        <color theme="1"/>
        <rFont val="Calibri"/>
        <family val="2"/>
        <scheme val="minor"/>
      </rPr>
      <t>Practical examples (if not, only theoretical)</t>
    </r>
  </si>
  <si>
    <r>
      <rPr>
        <b/>
        <sz val="10"/>
        <color theme="1"/>
        <rFont val="Calibri"/>
        <family val="2"/>
        <scheme val="minor"/>
      </rPr>
      <t>Comment</t>
    </r>
  </si>
  <si>
    <r>
      <rPr>
        <sz val="10"/>
        <color theme="1"/>
        <rFont val="Calibri"/>
        <family val="2"/>
        <scheme val="minor"/>
      </rPr>
      <t>Kwinana</t>
    </r>
  </si>
  <si>
    <r>
      <rPr>
        <sz val="10"/>
        <color theme="1"/>
        <rFont val="Calibri"/>
        <family val="2"/>
        <scheme val="minor"/>
      </rPr>
      <t>Ulsan</t>
    </r>
  </si>
  <si>
    <r>
      <rPr>
        <sz val="10"/>
        <color theme="1"/>
        <rFont val="Calibri"/>
        <family val="2"/>
        <scheme val="minor"/>
      </rPr>
      <t>Guangxi Guitang</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</si>
  <si>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</si>
  <si>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</si>
  <si>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</si>
  <si>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</si>
  <si>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Liuzhou</t>
    </r>
  </si>
  <si>
    <r>
      <rPr>
        <sz val="9"/>
        <color theme="1"/>
        <rFont val="Calibri"/>
        <family val="2"/>
        <scheme val="minor"/>
      </rPr>
      <t>Kalundborg</t>
    </r>
  </si>
  <si>
    <r>
      <rPr>
        <sz val="10"/>
        <color theme="1"/>
        <rFont val="Calibri"/>
        <family val="2"/>
        <scheme val="minor"/>
      </rPr>
      <t>Theoretic</t>
    </r>
  </si>
  <si>
    <r>
      <rPr>
        <sz val="9"/>
        <color theme="1"/>
        <rFont val="Calibri"/>
        <family val="2"/>
        <scheme val="minor"/>
      </rPr>
      <t>Kalundborg</t>
    </r>
  </si>
  <si>
    <r>
      <rPr>
        <sz val="10"/>
        <color theme="1"/>
        <rFont val="Calibri"/>
        <family val="2"/>
        <scheme val="minor"/>
      </rPr>
      <t>Tianjin</t>
    </r>
  </si>
  <si>
    <r>
      <rPr>
        <sz val="10"/>
        <color theme="1"/>
        <rFont val="Calibri"/>
        <family val="2"/>
        <scheme val="minor"/>
      </rPr>
      <t>Restaurants</t>
    </r>
  </si>
  <si>
    <r>
      <rPr>
        <sz val="10"/>
        <color theme="1"/>
        <rFont val="Calibri"/>
        <family val="2"/>
        <scheme val="minor"/>
      </rPr>
      <t>Kwinana</t>
    </r>
  </si>
  <si>
    <r>
      <rPr>
        <sz val="10"/>
        <color theme="1"/>
        <rFont val="Calibri"/>
        <family val="2"/>
        <scheme val="minor"/>
      </rPr>
      <t xml:space="preserve">Tianjin </t>
    </r>
  </si>
  <si>
    <r>
      <rPr>
        <sz val="10"/>
        <color theme="1"/>
        <rFont val="Calibri"/>
        <family val="2"/>
        <scheme val="minor"/>
      </rPr>
      <t>Restaurants</t>
    </r>
  </si>
  <si>
    <r>
      <rPr>
        <sz val="10"/>
        <color theme="1"/>
        <rFont val="Calibri"/>
        <family val="2"/>
        <scheme val="minor"/>
      </rPr>
      <t>Kwinana</t>
    </r>
  </si>
  <si>
    <r>
      <rPr>
        <sz val="10"/>
        <color theme="1"/>
        <rFont val="Calibri"/>
        <family val="2"/>
        <scheme val="minor"/>
      </rPr>
      <t>Tianjin</t>
    </r>
  </si>
  <si>
    <r>
      <rPr>
        <sz val="10"/>
        <color theme="1"/>
        <rFont val="Calibri"/>
        <family val="2"/>
        <scheme val="minor"/>
      </rPr>
      <t>Restaurant</t>
    </r>
  </si>
  <si>
    <r>
      <rPr>
        <sz val="10"/>
        <color theme="1"/>
        <rFont val="Calibri"/>
        <family val="2"/>
        <scheme val="minor"/>
      </rPr>
      <t>Kwinana</t>
    </r>
  </si>
  <si>
    <r>
      <rPr>
        <sz val="10"/>
        <color theme="1"/>
        <rFont val="Calibri"/>
        <family val="2"/>
        <scheme val="minor"/>
      </rPr>
      <t xml:space="preserve">Tianjin </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</si>
  <si>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</si>
  <si>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</si>
  <si>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</si>
  <si>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</si>
  <si>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</si>
  <si>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</si>
  <si>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</si>
  <si>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</si>
  <si>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</si>
  <si>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</si>
  <si>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Guangxi Guitang</t>
    </r>
  </si>
  <si>
    <r>
      <rPr>
        <sz val="10"/>
        <color theme="1"/>
        <rFont val="Calibri"/>
        <family val="2"/>
        <scheme val="minor"/>
      </rPr>
      <t>Kwinana</t>
    </r>
  </si>
  <si>
    <r>
      <rPr>
        <sz val="10"/>
        <color theme="1"/>
        <rFont val="Calibri"/>
        <family val="2"/>
        <scheme val="minor"/>
      </rPr>
      <t>Tianjin</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</si>
  <si>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</si>
  <si>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</si>
  <si>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</si>
  <si>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10"/>
        <color theme="1"/>
        <rFont val="Calibri"/>
        <family val="2"/>
        <scheme val="minor"/>
      </rPr>
      <t>Styria</t>
    </r>
  </si>
  <si>
    <r>
      <rPr>
        <sz val="9"/>
        <color theme="1"/>
        <rFont val="Calibri"/>
        <family val="2"/>
        <scheme val="minor"/>
      </rPr>
      <t>Kawasaki</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</si>
  <si>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</si>
  <si>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</si>
  <si>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Liuzhou</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</si>
  <si>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</si>
  <si>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</si>
  <si>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</si>
  <si>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</si>
  <si>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</si>
  <si>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</si>
  <si>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Eclépens</t>
    </r>
  </si>
  <si>
    <r>
      <rPr>
        <sz val="10"/>
        <color theme="1"/>
        <rFont val="Calibri"/>
        <family val="2"/>
        <scheme val="minor"/>
      </rPr>
      <t>Styria</t>
    </r>
  </si>
  <si>
    <r>
      <rPr>
        <sz val="9"/>
        <color theme="1"/>
        <rFont val="Calibri"/>
        <family val="2"/>
        <scheme val="minor"/>
      </rPr>
      <t>Kawasaki</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</si>
  <si>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</si>
  <si>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</si>
  <si>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</si>
  <si>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Ulsan</t>
    </r>
  </si>
  <si>
    <r>
      <rPr>
        <sz val="10"/>
        <color theme="1"/>
        <rFont val="Calibri"/>
        <family val="2"/>
        <scheme val="minor"/>
      </rPr>
      <t>Eclépens</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</si>
  <si>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</si>
  <si>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</si>
  <si>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 xml:space="preserve">Shandong </t>
    </r>
  </si>
  <si>
    <r>
      <rPr>
        <sz val="10"/>
        <color theme="1"/>
        <rFont val="Calibri"/>
        <family val="2"/>
        <scheme val="minor"/>
      </rPr>
      <t>Kwinana</t>
    </r>
  </si>
  <si>
    <r>
      <rPr>
        <sz val="10"/>
        <color theme="1"/>
        <rFont val="Calibri"/>
        <family val="2"/>
        <scheme val="minor"/>
      </rPr>
      <t>Kwinana</t>
    </r>
  </si>
  <si>
    <r>
      <rPr>
        <sz val="10"/>
        <color theme="1"/>
        <rFont val="Calibri"/>
        <family val="2"/>
        <scheme val="minor"/>
      </rPr>
      <t>Sulphuric acid (80%)</t>
    </r>
  </si>
  <si>
    <r>
      <rPr>
        <sz val="10"/>
        <color theme="1"/>
        <rFont val="Calibri"/>
        <family val="2"/>
        <scheme val="minor"/>
      </rPr>
      <t>Kwinana</t>
    </r>
  </si>
  <si>
    <r>
      <rPr>
        <sz val="10"/>
        <color theme="1"/>
        <rFont val="Calibri"/>
        <family val="2"/>
        <scheme val="minor"/>
      </rPr>
      <t>Zinc waste</t>
    </r>
  </si>
  <si>
    <r>
      <rPr>
        <sz val="10"/>
        <color theme="1"/>
        <rFont val="Calibri"/>
        <family val="2"/>
        <scheme val="minor"/>
      </rPr>
      <t>Ulsan</t>
    </r>
  </si>
  <si>
    <r>
      <rPr>
        <sz val="10"/>
        <color theme="1"/>
        <rFont val="Calibri"/>
        <family val="2"/>
        <scheme val="minor"/>
      </rPr>
      <t>Ulsan</t>
    </r>
  </si>
  <si>
    <r>
      <rPr>
        <sz val="10"/>
        <color theme="1"/>
        <rFont val="Calibri"/>
        <family val="2"/>
        <scheme val="minor"/>
      </rPr>
      <t>Kwinana</t>
    </r>
  </si>
  <si>
    <r>
      <rPr>
        <sz val="10"/>
        <color theme="1"/>
        <rFont val="Calibri"/>
        <family val="2"/>
        <scheme val="minor"/>
      </rPr>
      <t>Guangxi Guitang</t>
    </r>
  </si>
  <si>
    <r>
      <rPr>
        <sz val="10"/>
        <color theme="1"/>
        <rFont val="Calibri"/>
        <family val="2"/>
        <scheme val="minor"/>
      </rPr>
      <t>Ulsan</t>
    </r>
  </si>
  <si>
    <r>
      <rPr>
        <sz val="9"/>
        <color theme="1"/>
        <rFont val="Calibri"/>
        <family val="2"/>
        <scheme val="minor"/>
      </rPr>
      <t>wood/bagasse residues</t>
    </r>
  </si>
  <si>
    <r>
      <rPr>
        <sz val="10"/>
        <color theme="1"/>
        <rFont val="Calibri"/>
        <family val="2"/>
        <scheme val="minor"/>
      </rPr>
      <t>Bagasse residues</t>
    </r>
  </si>
  <si>
    <r>
      <rPr>
        <sz val="10"/>
        <color theme="1"/>
        <rFont val="Calibri"/>
        <family val="2"/>
        <scheme val="minor"/>
      </rPr>
      <t>Bark</t>
    </r>
  </si>
  <si>
    <r>
      <rPr>
        <sz val="10"/>
        <color theme="1"/>
        <rFont val="Calibri"/>
        <family val="2"/>
        <scheme val="minor"/>
      </rPr>
      <t>Waste paper sludge/pulp</t>
    </r>
  </si>
  <si>
    <r>
      <rPr>
        <sz val="10"/>
        <color theme="1"/>
        <rFont val="Calibri"/>
        <family val="2"/>
        <scheme val="minor"/>
      </rPr>
      <t>wood residues</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</si>
  <si>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</si>
  <si>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</si>
  <si>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</si>
  <si>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</si>
  <si>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</si>
  <si>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Restaurants</t>
    </r>
  </si>
  <si>
    <r>
      <rPr>
        <sz val="10"/>
        <color theme="1"/>
        <rFont val="Calibri"/>
        <family val="2"/>
        <scheme val="minor"/>
      </rPr>
      <t>Kwinana</t>
    </r>
  </si>
  <si>
    <r>
      <rPr>
        <sz val="10"/>
        <color theme="1"/>
        <rFont val="Calibri"/>
        <family val="2"/>
        <scheme val="minor"/>
      </rPr>
      <t xml:space="preserve">Tianjin </t>
    </r>
  </si>
  <si>
    <r>
      <rPr>
        <sz val="10"/>
        <color theme="1"/>
        <rFont val="Calibri"/>
        <family val="2"/>
        <scheme val="minor"/>
      </rPr>
      <t>Kwinana</t>
    </r>
  </si>
  <si>
    <r>
      <rPr>
        <sz val="10"/>
        <color theme="1"/>
        <rFont val="Calibri"/>
        <family val="2"/>
        <scheme val="minor"/>
      </rPr>
      <t>Tianjin</t>
    </r>
  </si>
  <si>
    <r>
      <rPr>
        <sz val="10"/>
        <color theme="1"/>
        <rFont val="Calibri"/>
        <family val="2"/>
        <scheme val="minor"/>
      </rPr>
      <t>Choctaw</t>
    </r>
  </si>
  <si>
    <r>
      <rPr>
        <sz val="10"/>
        <color theme="1"/>
        <rFont val="Calibri"/>
        <family val="2"/>
        <scheme val="minor"/>
      </rPr>
      <t>Kalundborg</t>
    </r>
  </si>
  <si>
    <r>
      <rPr>
        <sz val="10"/>
        <color theme="1"/>
        <rFont val="Calibri"/>
        <family val="2"/>
        <scheme val="minor"/>
      </rPr>
      <t>Tianjin</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</si>
  <si>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</si>
  <si>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</si>
  <si>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</si>
  <si>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</si>
  <si>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Kalundborg</t>
    </r>
  </si>
  <si>
    <r>
      <rPr>
        <sz val="9"/>
        <color theme="1"/>
        <rFont val="Calibri"/>
        <family val="2"/>
        <scheme val="minor"/>
      </rPr>
      <t>Kalundborg</t>
    </r>
  </si>
  <si>
    <r>
      <rPr>
        <sz val="10"/>
        <color theme="1"/>
        <rFont val="Calibri"/>
        <family val="2"/>
        <scheme val="minor"/>
      </rPr>
      <t>Guangxi Guitang</t>
    </r>
  </si>
  <si>
    <r>
      <rPr>
        <sz val="10"/>
        <color theme="1"/>
        <rFont val="Calibri"/>
        <family val="2"/>
        <scheme val="minor"/>
      </rPr>
      <t>Guangxi Guitang</t>
    </r>
  </si>
  <si>
    <r>
      <rPr>
        <sz val="10"/>
        <color theme="1"/>
        <rFont val="Calibri"/>
        <family val="2"/>
        <scheme val="minor"/>
      </rPr>
      <t>Kawasaki</t>
    </r>
  </si>
  <si>
    <r>
      <rPr>
        <sz val="10"/>
        <color theme="1"/>
        <rFont val="Calibri"/>
        <family val="2"/>
        <scheme val="minor"/>
      </rPr>
      <t>Styria</t>
    </r>
  </si>
  <si>
    <r>
      <rPr>
        <sz val="10"/>
        <color theme="1"/>
        <rFont val="Calibri"/>
        <family val="2"/>
        <scheme val="minor"/>
      </rPr>
      <t>Kwinana</t>
    </r>
  </si>
  <si>
    <r>
      <rPr>
        <sz val="10"/>
        <color theme="1"/>
        <rFont val="Calibri"/>
        <family val="2"/>
        <scheme val="minor"/>
      </rPr>
      <t>Tianjin</t>
    </r>
  </si>
  <si>
    <r>
      <rPr>
        <sz val="10"/>
        <color theme="1"/>
        <rFont val="Calibri"/>
        <family val="2"/>
        <scheme val="minor"/>
      </rPr>
      <t>Tianjin</t>
    </r>
  </si>
  <si>
    <t>Fertilizer</t>
  </si>
  <si>
    <r>
      <rPr>
        <sz val="10"/>
        <color theme="1"/>
        <rFont val="Calibri"/>
        <family val="2"/>
        <scheme val="minor"/>
      </rPr>
      <t>Kalundborg</t>
    </r>
  </si>
  <si>
    <r>
      <rPr>
        <sz val="10"/>
        <color theme="1"/>
        <rFont val="Calibri"/>
        <family val="2"/>
        <scheme val="minor"/>
      </rPr>
      <t>Kwinana</t>
    </r>
  </si>
  <si>
    <r>
      <rPr>
        <sz val="10"/>
        <color theme="1"/>
        <rFont val="Calibri"/>
        <family val="2"/>
        <scheme val="minor"/>
      </rPr>
      <t>Liuzhou</t>
    </r>
  </si>
  <si>
    <r>
      <rPr>
        <sz val="10"/>
        <color theme="1"/>
        <rFont val="Calibri"/>
        <family val="2"/>
        <scheme val="minor"/>
      </rPr>
      <t>Choctaw</t>
    </r>
  </si>
  <si>
    <r>
      <rPr>
        <sz val="10"/>
        <color theme="1"/>
        <rFont val="Calibri"/>
        <family val="2"/>
        <scheme val="minor"/>
      </rPr>
      <t>Styria</t>
    </r>
  </si>
  <si>
    <r>
      <rPr>
        <sz val="10"/>
        <color theme="1"/>
        <rFont val="Calibri"/>
        <family val="2"/>
        <scheme val="minor"/>
      </rPr>
      <t xml:space="preserve">Shandong </t>
    </r>
  </si>
  <si>
    <r>
      <rPr>
        <sz val="10"/>
        <color theme="1"/>
        <rFont val="Calibri"/>
        <family val="2"/>
        <scheme val="minor"/>
      </rPr>
      <t>Chromium industry</t>
    </r>
  </si>
  <si>
    <r>
      <rPr>
        <sz val="10"/>
        <color theme="1"/>
        <rFont val="Calibri"/>
        <family val="2"/>
        <scheme val="minor"/>
      </rPr>
      <t xml:space="preserve">Shandong </t>
    </r>
  </si>
  <si>
    <r>
      <rPr>
        <sz val="10"/>
        <color theme="1"/>
        <rFont val="Calibri"/>
        <family val="2"/>
        <scheme val="minor"/>
      </rPr>
      <t>Kwinana</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</si>
  <si>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</si>
  <si>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</si>
  <si>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Tires scrap</t>
    </r>
  </si>
  <si>
    <r>
      <rPr>
        <sz val="10"/>
        <color theme="1"/>
        <rFont val="Calibri"/>
        <family val="2"/>
        <scheme val="minor"/>
      </rPr>
      <t>Liuzhou</t>
    </r>
  </si>
  <si>
    <r>
      <rPr>
        <sz val="10"/>
        <color theme="1"/>
        <rFont val="Calibri"/>
        <family val="2"/>
        <scheme val="minor"/>
      </rPr>
      <t>Eclépens</t>
    </r>
  </si>
  <si>
    <r>
      <rPr>
        <sz val="10"/>
        <color theme="1"/>
        <rFont val="Calibri"/>
        <family val="2"/>
        <scheme val="minor"/>
      </rPr>
      <t>Choctaw</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</si>
  <si>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</si>
  <si>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</si>
  <si>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</si>
  <si>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10"/>
        <color theme="1"/>
        <rFont val="Calibri"/>
        <family val="2"/>
        <scheme val="minor"/>
      </rPr>
      <t>Guangxi Guitang</t>
    </r>
  </si>
  <si>
    <r>
      <rPr>
        <sz val="10"/>
        <color theme="1"/>
        <rFont val="Calibri"/>
        <family val="2"/>
        <scheme val="minor"/>
      </rPr>
      <t>Ulsan</t>
    </r>
  </si>
  <si>
    <r>
      <rPr>
        <sz val="10"/>
        <color theme="1"/>
        <rFont val="Calibri"/>
        <family val="2"/>
        <scheme val="minor"/>
      </rPr>
      <t>Styria</t>
    </r>
  </si>
  <si>
    <r>
      <rPr>
        <sz val="10"/>
        <color theme="1"/>
        <rFont val="Calibri"/>
        <family val="2"/>
        <scheme val="minor"/>
      </rPr>
      <t>Kwinana</t>
    </r>
  </si>
  <si>
    <r>
      <rPr>
        <sz val="10"/>
        <color theme="1"/>
        <rFont val="Calibri"/>
        <family val="2"/>
        <scheme val="minor"/>
      </rPr>
      <t>Kwinana</t>
    </r>
  </si>
  <si>
    <r>
      <rPr>
        <sz val="10"/>
        <color theme="1"/>
        <rFont val="Calibri"/>
        <family val="2"/>
        <scheme val="minor"/>
      </rPr>
      <t>For desulfuration or for chlorine removal</t>
    </r>
  </si>
  <si>
    <r>
      <rPr>
        <sz val="10"/>
        <color theme="1"/>
        <rFont val="Calibri"/>
        <family val="2"/>
        <scheme val="minor"/>
      </rPr>
      <t>Tianjin</t>
    </r>
  </si>
  <si>
    <r>
      <rPr>
        <sz val="10"/>
        <color theme="1"/>
        <rFont val="Calibri"/>
        <family val="2"/>
        <scheme val="minor"/>
      </rPr>
      <t>Styria</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</si>
  <si>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</si>
  <si>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</si>
  <si>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</si>
  <si>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</si>
  <si>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</si>
  <si>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</si>
  <si>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</si>
  <si>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</si>
  <si>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</si>
  <si>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</si>
  <si>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</si>
  <si>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</si>
  <si>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Guangxi Guitang</t>
    </r>
  </si>
  <si>
    <r>
      <rPr>
        <sz val="10"/>
        <color theme="1"/>
        <rFont val="Calibri"/>
        <family val="2"/>
        <scheme val="minor"/>
      </rPr>
      <t>Tianjin</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</si>
  <si>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</si>
  <si>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</si>
  <si>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Choctaw</t>
    </r>
  </si>
  <si>
    <r>
      <rPr>
        <sz val="10"/>
        <color theme="1"/>
        <rFont val="Calibri"/>
        <family val="2"/>
        <scheme val="minor"/>
      </rPr>
      <t>Kalundborg</t>
    </r>
  </si>
  <si>
    <r>
      <rPr>
        <sz val="10"/>
        <color theme="1"/>
        <rFont val="Calibri"/>
        <family val="2"/>
        <scheme val="minor"/>
      </rPr>
      <t>Ulsan</t>
    </r>
  </si>
  <si>
    <r>
      <rPr>
        <sz val="10"/>
        <color theme="1"/>
        <rFont val="Calibri"/>
        <family val="2"/>
        <scheme val="minor"/>
      </rPr>
      <t>Ulsan</t>
    </r>
  </si>
  <si>
    <r>
      <rPr>
        <b/>
        <sz val="10"/>
        <color theme="1"/>
        <rFont val="Calibri"/>
        <family val="2"/>
        <scheme val="minor"/>
      </rPr>
      <t>Possible providers</t>
    </r>
  </si>
  <si>
    <r>
      <rPr>
        <b/>
        <sz val="10"/>
        <color theme="1"/>
        <rFont val="Calibri"/>
        <family val="2"/>
        <scheme val="minor"/>
      </rPr>
      <t>Feedstock</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</si>
  <si>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</si>
  <si>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</si>
  <si>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</si>
  <si>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</si>
  <si>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</si>
  <si>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</si>
  <si>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</si>
  <si>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</si>
  <si>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</si>
  <si>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</si>
  <si>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</si>
  <si>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</si>
  <si>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</si>
  <si>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</si>
  <si>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</si>
  <si>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</si>
  <si>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</si>
  <si>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</si>
  <si>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</si>
  <si>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</si>
  <si>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</si>
  <si>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</si>
  <si>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</si>
  <si>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</si>
  <si>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b/>
        <sz val="10"/>
        <color theme="1"/>
        <rFont val="Calibri"/>
        <family val="2"/>
        <scheme val="minor"/>
      </rPr>
      <t>Output 7</t>
    </r>
  </si>
  <si>
    <r>
      <rPr>
        <b/>
        <sz val="10"/>
        <color theme="1"/>
        <rFont val="Calibri"/>
        <family val="2"/>
        <scheme val="minor"/>
      </rPr>
      <t>Other product appellations, or similar products</t>
    </r>
  </si>
  <si>
    <r>
      <rPr>
        <b/>
        <sz val="10"/>
        <color theme="1"/>
        <rFont val="Calibri"/>
        <family val="2"/>
        <scheme val="minor"/>
      </rPr>
      <t>Possible users</t>
    </r>
  </si>
  <si>
    <r>
      <rPr>
        <b/>
        <sz val="10"/>
        <color theme="1"/>
        <rFont val="Calibri"/>
        <family val="2"/>
        <scheme val="minor"/>
      </rPr>
      <t>Practical examples (if not, only theoretical)</t>
    </r>
  </si>
  <si>
    <r>
      <rPr>
        <b/>
        <sz val="10"/>
        <color theme="1"/>
        <rFont val="Calibri"/>
        <family val="2"/>
        <scheme val="minor"/>
      </rPr>
      <t>Comment</t>
    </r>
  </si>
  <si>
    <r>
      <rPr>
        <sz val="10"/>
        <color theme="1"/>
        <rFont val="Calibri"/>
        <family val="2"/>
        <scheme val="minor"/>
      </rPr>
      <t xml:space="preserve">Shandong </t>
    </r>
  </si>
  <si>
    <r>
      <rPr>
        <sz val="10"/>
        <color theme="1"/>
        <rFont val="Calibri"/>
        <family val="2"/>
        <scheme val="minor"/>
      </rPr>
      <t>Kwinana</t>
    </r>
  </si>
  <si>
    <r>
      <rPr>
        <sz val="10"/>
        <color theme="1"/>
        <rFont val="Calibri"/>
        <family val="2"/>
        <scheme val="minor"/>
      </rPr>
      <t>Ulsan</t>
    </r>
  </si>
  <si>
    <r>
      <rPr>
        <sz val="10"/>
        <color theme="1"/>
        <rFont val="Calibri"/>
        <family val="2"/>
        <scheme val="minor"/>
      </rPr>
      <t>Guangxi Guitang</t>
    </r>
  </si>
  <si>
    <r>
      <rPr>
        <sz val="9"/>
        <color theme="1"/>
        <rFont val="Calibri"/>
        <family val="2"/>
        <scheme val="minor"/>
      </rPr>
      <t>Kalundborg</t>
    </r>
  </si>
  <si>
    <r>
      <rPr>
        <sz val="10"/>
        <color theme="1"/>
        <rFont val="Calibri"/>
        <family val="2"/>
        <scheme val="minor"/>
      </rPr>
      <t>Kwinana</t>
    </r>
  </si>
  <si>
    <r>
      <rPr>
        <sz val="10"/>
        <color theme="1"/>
        <rFont val="Calibri"/>
        <family val="2"/>
        <scheme val="minor"/>
      </rPr>
      <t>Ulsan</t>
    </r>
  </si>
  <si>
    <r>
      <rPr>
        <sz val="10"/>
        <color theme="1"/>
        <rFont val="Calibri"/>
        <family val="2"/>
        <scheme val="minor"/>
      </rPr>
      <t>Guangxi Guitang</t>
    </r>
  </si>
  <si>
    <r>
      <rPr>
        <sz val="10"/>
        <color theme="1"/>
        <rFont val="Calibri"/>
        <family val="2"/>
        <scheme val="minor"/>
      </rPr>
      <t>Tianjin</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</si>
  <si>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</si>
  <si>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</si>
  <si>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</si>
  <si>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</si>
  <si>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</si>
  <si>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Alcohol plant</t>
    </r>
  </si>
  <si>
    <r>
      <rPr>
        <sz val="9"/>
        <color theme="1"/>
        <rFont val="Calibri"/>
        <family val="2"/>
        <scheme val="minor"/>
      </rPr>
      <t>Greenhouse heating</t>
    </r>
  </si>
  <si>
    <r>
      <rPr>
        <sz val="10"/>
        <color theme="1"/>
        <rFont val="Calibri"/>
        <family val="2"/>
        <scheme val="minor"/>
      </rPr>
      <t>Kalundborg</t>
    </r>
  </si>
  <si>
    <r>
      <rPr>
        <sz val="10"/>
        <color theme="1"/>
        <rFont val="Calibri"/>
        <family val="2"/>
        <scheme val="minor"/>
      </rPr>
      <t>Tianjin</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</si>
  <si>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</si>
  <si>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</si>
  <si>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</si>
  <si>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</si>
  <si>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Pressure and temperature must be determined</t>
    </r>
  </si>
  <si>
    <r>
      <rPr>
        <sz val="10"/>
        <color theme="1"/>
        <rFont val="Calibri"/>
        <family val="2"/>
        <scheme val="minor"/>
      </rPr>
      <t>Briquette factory</t>
    </r>
  </si>
  <si>
    <r>
      <rPr>
        <sz val="10"/>
        <color theme="1"/>
        <rFont val="Calibri"/>
        <family val="2"/>
        <scheme val="minor"/>
      </rPr>
      <t>Kwinana</t>
    </r>
  </si>
  <si>
    <r>
      <rPr>
        <sz val="9"/>
        <color theme="1"/>
        <rFont val="Calibri"/>
        <family val="2"/>
        <scheme val="minor"/>
      </rPr>
      <t>Eclépens</t>
    </r>
  </si>
  <si>
    <r>
      <rPr>
        <sz val="10"/>
        <color theme="1"/>
        <rFont val="Calibri"/>
        <family val="2"/>
        <scheme val="minor"/>
      </rPr>
      <t>Kalundborg</t>
    </r>
  </si>
  <si>
    <r>
      <rPr>
        <sz val="10"/>
        <color theme="1"/>
        <rFont val="Calibri"/>
        <family val="2"/>
        <scheme val="minor"/>
      </rPr>
      <t>Ulsan</t>
    </r>
  </si>
  <si>
    <r>
      <rPr>
        <sz val="10"/>
        <color theme="1"/>
        <rFont val="Calibri"/>
        <family val="2"/>
        <scheme val="minor"/>
      </rPr>
      <t>Kwinana</t>
    </r>
  </si>
  <si>
    <r>
      <rPr>
        <sz val="10"/>
        <color theme="1"/>
        <rFont val="Calibri"/>
        <family val="2"/>
        <scheme val="minor"/>
      </rPr>
      <t>Soil remediation</t>
    </r>
  </si>
  <si>
    <r>
      <rPr>
        <sz val="10"/>
        <color theme="1"/>
        <rFont val="Calibri"/>
        <family val="2"/>
        <scheme val="minor"/>
      </rPr>
      <t>Kwinana</t>
    </r>
  </si>
  <si>
    <r>
      <rPr>
        <sz val="10"/>
        <color theme="1"/>
        <rFont val="Calibri"/>
        <family val="2"/>
        <scheme val="minor"/>
      </rPr>
      <t>Styria</t>
    </r>
  </si>
  <si>
    <r>
      <rPr>
        <sz val="10"/>
        <color theme="1"/>
        <rFont val="Calibri"/>
        <family val="2"/>
        <scheme val="minor"/>
      </rPr>
      <t>Ulsan</t>
    </r>
  </si>
  <si>
    <r>
      <rPr>
        <sz val="10"/>
        <color theme="1"/>
        <rFont val="Calibri"/>
        <family val="2"/>
        <scheme val="minor"/>
      </rPr>
      <t>Tianjin</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</si>
  <si>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</si>
  <si>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</si>
  <si>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</si>
  <si>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Tianjin</t>
    </r>
  </si>
  <si>
    <r>
      <rPr>
        <sz val="10"/>
        <color theme="1"/>
        <rFont val="Calibri"/>
        <family val="2"/>
        <scheme val="minor"/>
      </rPr>
      <t>Styria</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</si>
  <si>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</si>
  <si>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</si>
  <si>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Liuzhou</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</si>
  <si>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</si>
  <si>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</si>
  <si>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Alcohol plant</t>
    </r>
  </si>
  <si>
    <r>
      <rPr>
        <sz val="9"/>
        <color theme="1"/>
        <rFont val="Calibri"/>
        <family val="2"/>
        <scheme val="minor"/>
      </rPr>
      <t>Greenhouse heating</t>
    </r>
  </si>
  <si>
    <r>
      <rPr>
        <sz val="10"/>
        <color theme="1"/>
        <rFont val="Calibri"/>
        <family val="2"/>
        <scheme val="minor"/>
      </rPr>
      <t>Kalundborg</t>
    </r>
  </si>
  <si>
    <r>
      <rPr>
        <sz val="10"/>
        <color theme="1"/>
        <rFont val="Calibri"/>
        <family val="2"/>
        <scheme val="minor"/>
      </rPr>
      <t>Tianjin</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</si>
  <si>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</si>
  <si>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</si>
  <si>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</si>
  <si>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</si>
  <si>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Tianjin</t>
    </r>
  </si>
  <si>
    <r>
      <rPr>
        <sz val="9"/>
        <color theme="1"/>
        <rFont val="Calibri"/>
        <family val="2"/>
        <scheme val="minor"/>
      </rPr>
      <t>Kalundborg</t>
    </r>
  </si>
  <si>
    <r>
      <rPr>
        <sz val="10"/>
        <color theme="1"/>
        <rFont val="Calibri"/>
        <family val="2"/>
        <scheme val="minor"/>
      </rPr>
      <t>Tianjin</t>
    </r>
  </si>
  <si>
    <r>
      <rPr>
        <sz val="10"/>
        <color theme="1"/>
        <rFont val="Calibri"/>
        <family val="2"/>
        <scheme val="minor"/>
      </rPr>
      <t>Aldehyde</t>
    </r>
  </si>
  <si>
    <r>
      <rPr>
        <sz val="10"/>
        <color theme="1"/>
        <rFont val="Calibri"/>
        <family val="2"/>
        <scheme val="minor"/>
      </rPr>
      <t>Kalundborg</t>
    </r>
  </si>
  <si>
    <r>
      <rPr>
        <sz val="10"/>
        <color theme="1"/>
        <rFont val="Calibri"/>
        <family val="2"/>
        <scheme val="minor"/>
      </rPr>
      <t>Ulsan</t>
    </r>
  </si>
  <si>
    <r>
      <rPr>
        <sz val="10"/>
        <color theme="1"/>
        <rFont val="Calibri"/>
        <family val="2"/>
        <scheme val="minor"/>
      </rPr>
      <t>Briquette factory</t>
    </r>
  </si>
  <si>
    <r>
      <rPr>
        <sz val="10"/>
        <color theme="1"/>
        <rFont val="Calibri"/>
        <family val="2"/>
        <scheme val="minor"/>
      </rPr>
      <t>Kalundborg</t>
    </r>
  </si>
  <si>
    <r>
      <rPr>
        <sz val="10"/>
        <color theme="1"/>
        <rFont val="Calibri"/>
        <family val="2"/>
        <scheme val="minor"/>
      </rPr>
      <t>Tianjin</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</si>
  <si>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</si>
  <si>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</si>
  <si>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</si>
  <si>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Pentose residues</t>
    </r>
  </si>
  <si>
    <r>
      <rPr>
        <sz val="9"/>
        <color theme="1"/>
        <rFont val="Calibri"/>
        <family val="2"/>
        <scheme val="minor"/>
      </rPr>
      <t>Kalundborg</t>
    </r>
  </si>
  <si>
    <r>
      <rPr>
        <sz val="10"/>
        <color theme="1"/>
        <rFont val="Calibri"/>
        <family val="2"/>
        <scheme val="minor"/>
      </rPr>
      <t>Biogaz producer</t>
    </r>
  </si>
  <si>
    <r>
      <rPr>
        <sz val="10"/>
        <color theme="1"/>
        <rFont val="Calibri"/>
        <family val="2"/>
        <scheme val="minor"/>
      </rPr>
      <t>Beverage production</t>
    </r>
  </si>
  <si>
    <r>
      <rPr>
        <sz val="10"/>
        <color theme="1"/>
        <rFont val="Calibri"/>
        <family val="2"/>
        <scheme val="minor"/>
      </rPr>
      <t>Succinic acid production</t>
    </r>
  </si>
  <si>
    <r>
      <rPr>
        <sz val="10"/>
        <color theme="1"/>
        <rFont val="Calibri"/>
        <family val="2"/>
        <scheme val="minor"/>
      </rPr>
      <t>Microalgae production</t>
    </r>
  </si>
  <si>
    <r>
      <rPr>
        <sz val="10"/>
        <color theme="1"/>
        <rFont val="Calibri"/>
        <family val="2"/>
        <scheme val="minor"/>
      </rPr>
      <t>Kwinana</t>
    </r>
  </si>
  <si>
    <r>
      <rPr>
        <sz val="10"/>
        <color theme="1"/>
        <rFont val="Calibri"/>
        <family val="2"/>
        <scheme val="minor"/>
      </rPr>
      <t>Ulsan</t>
    </r>
  </si>
  <si>
    <r>
      <rPr>
        <sz val="10"/>
        <color theme="1"/>
        <rFont val="Calibri"/>
        <family val="2"/>
        <scheme val="minor"/>
      </rPr>
      <t>Guangxi Guitang</t>
    </r>
  </si>
  <si>
    <r>
      <rPr>
        <sz val="9"/>
        <color theme="1"/>
        <rFont val="Calibri"/>
        <family val="2"/>
        <scheme val="minor"/>
      </rPr>
      <t>Kalundborg</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</si>
  <si>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</si>
  <si>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</si>
  <si>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Styria</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</si>
  <si>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</si>
  <si>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</si>
  <si>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</si>
  <si>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10"/>
        <color theme="1"/>
        <rFont val="Calibri"/>
        <family val="2"/>
        <scheme val="minor"/>
      </rPr>
      <t xml:space="preserve">Shandong </t>
    </r>
  </si>
  <si>
    <r>
      <rPr>
        <sz val="9"/>
        <color theme="1"/>
        <rFont val="Calibri"/>
        <family val="2"/>
        <scheme val="minor"/>
      </rPr>
      <t>Greenhouse heating</t>
    </r>
  </si>
  <si>
    <r>
      <rPr>
        <sz val="10"/>
        <color theme="1"/>
        <rFont val="Calibri"/>
        <family val="2"/>
        <scheme val="minor"/>
      </rPr>
      <t>Kalundborg</t>
    </r>
  </si>
  <si>
    <r>
      <rPr>
        <sz val="10"/>
        <color theme="1"/>
        <rFont val="Calibri"/>
        <family val="2"/>
        <scheme val="minor"/>
      </rPr>
      <t>Tianjin</t>
    </r>
  </si>
  <si>
    <r>
      <rPr>
        <sz val="9"/>
        <color theme="1"/>
        <rFont val="Calibri"/>
        <family val="2"/>
        <scheme val="minor"/>
      </rPr>
      <t>Eclépens</t>
    </r>
  </si>
  <si>
    <r>
      <rPr>
        <sz val="10"/>
        <color theme="1"/>
        <rFont val="Calibri"/>
        <family val="2"/>
        <scheme val="minor"/>
      </rPr>
      <t>Choctaw</t>
    </r>
  </si>
  <si>
    <r>
      <rPr>
        <sz val="10"/>
        <color theme="1"/>
        <rFont val="Calibri"/>
        <family val="2"/>
        <scheme val="minor"/>
      </rPr>
      <t>Kawasaki</t>
    </r>
  </si>
  <si>
    <r>
      <rPr>
        <sz val="10"/>
        <color theme="1"/>
        <rFont val="Calibri"/>
        <family val="2"/>
        <scheme val="minor"/>
      </rPr>
      <t>Styria</t>
    </r>
  </si>
  <si>
    <r>
      <rPr>
        <sz val="10"/>
        <color theme="1"/>
        <rFont val="Calibri"/>
        <family val="2"/>
        <scheme val="minor"/>
      </rPr>
      <t>Shandong</t>
    </r>
  </si>
  <si>
    <r>
      <rPr>
        <sz val="10"/>
        <color theme="1"/>
        <rFont val="Calibri"/>
        <family val="2"/>
        <scheme val="minor"/>
      </rPr>
      <t>Kwinana</t>
    </r>
  </si>
  <si>
    <r>
      <rPr>
        <sz val="10"/>
        <color theme="1"/>
        <rFont val="Calibri"/>
        <family val="2"/>
        <scheme val="minor"/>
      </rPr>
      <t>Liuzhou</t>
    </r>
  </si>
  <si>
    <r>
      <rPr>
        <sz val="10"/>
        <color theme="1"/>
        <rFont val="Calibri"/>
        <family val="2"/>
        <scheme val="minor"/>
      </rPr>
      <t xml:space="preserve">Shandong </t>
    </r>
  </si>
  <si>
    <r>
      <rPr>
        <sz val="10"/>
        <color theme="1"/>
        <rFont val="Calibri"/>
        <family val="2"/>
        <scheme val="minor"/>
      </rPr>
      <t>Tianjin</t>
    </r>
  </si>
  <si>
    <r>
      <rPr>
        <sz val="10"/>
        <color theme="1"/>
        <rFont val="Calibri"/>
        <family val="2"/>
        <scheme val="minor"/>
      </rPr>
      <t>Ulsan</t>
    </r>
  </si>
  <si>
    <r>
      <rPr>
        <sz val="10"/>
        <color theme="1"/>
        <rFont val="Calibri"/>
        <family val="2"/>
        <scheme val="minor"/>
      </rPr>
      <t>Ulsan</t>
    </r>
  </si>
  <si>
    <r>
      <rPr>
        <sz val="10"/>
        <color theme="1"/>
        <rFont val="Calibri"/>
        <family val="2"/>
        <scheme val="minor"/>
      </rPr>
      <t>Hydrochloric acid</t>
    </r>
  </si>
  <si>
    <r>
      <rPr>
        <sz val="10"/>
        <color theme="1"/>
        <rFont val="Calibri"/>
        <family val="2"/>
        <scheme val="minor"/>
      </rPr>
      <t>Kwinana</t>
    </r>
  </si>
  <si>
    <r>
      <rPr>
        <sz val="9"/>
        <color theme="1"/>
        <rFont val="Calibri"/>
        <family val="2"/>
        <scheme val="minor"/>
      </rPr>
      <t>Fume silica</t>
    </r>
  </si>
  <si>
    <r>
      <rPr>
        <sz val="10"/>
        <color theme="1"/>
        <rFont val="Calibri"/>
        <family val="2"/>
        <scheme val="minor"/>
      </rPr>
      <t>Kwinana</t>
    </r>
  </si>
  <si>
    <r>
      <rPr>
        <sz val="10"/>
        <color theme="1"/>
        <rFont val="Calibri"/>
        <family val="2"/>
        <scheme val="minor"/>
      </rPr>
      <t>Kwinana</t>
    </r>
  </si>
  <si>
    <r>
      <rPr>
        <sz val="10"/>
        <color theme="1"/>
        <rFont val="Calibri"/>
        <family val="2"/>
        <scheme val="minor"/>
      </rPr>
      <t>Liuzhou</t>
    </r>
  </si>
  <si>
    <r>
      <rPr>
        <sz val="10"/>
        <color theme="1"/>
        <rFont val="Calibri"/>
        <family val="2"/>
        <scheme val="minor"/>
      </rPr>
      <t>Kalundborg</t>
    </r>
  </si>
  <si>
    <r>
      <rPr>
        <sz val="10"/>
        <color theme="1"/>
        <rFont val="Calibri"/>
        <family val="2"/>
        <scheme val="minor"/>
      </rPr>
      <t>Natural gas</t>
    </r>
  </si>
  <si>
    <r>
      <rPr>
        <sz val="10"/>
        <color theme="1"/>
        <rFont val="Calibri"/>
        <family val="2"/>
        <scheme val="minor"/>
      </rPr>
      <t>Kalundborg</t>
    </r>
  </si>
  <si>
    <r>
      <rPr>
        <sz val="10"/>
        <color theme="1"/>
        <rFont val="Calibri"/>
        <family val="2"/>
        <scheme val="minor"/>
      </rPr>
      <t>Kwinana</t>
    </r>
  </si>
  <si>
    <r>
      <rPr>
        <sz val="10"/>
        <color theme="1"/>
        <rFont val="Calibri"/>
        <family val="2"/>
        <scheme val="minor"/>
      </rPr>
      <t>Petcoke</t>
    </r>
  </si>
  <si>
    <r>
      <rPr>
        <sz val="10"/>
        <color theme="1"/>
        <rFont val="Calibri"/>
        <family val="2"/>
        <scheme val="minor"/>
      </rPr>
      <t>Eclépens</t>
    </r>
  </si>
  <si>
    <r>
      <rPr>
        <sz val="10"/>
        <color theme="1"/>
        <rFont val="Calibri"/>
        <family val="2"/>
        <scheme val="minor"/>
      </rPr>
      <t>Styria</t>
    </r>
  </si>
  <si>
    <r>
      <rPr>
        <sz val="10"/>
        <color theme="1"/>
        <rFont val="Calibri"/>
        <family val="2"/>
        <scheme val="minor"/>
      </rPr>
      <t>Kwinana</t>
    </r>
  </si>
  <si>
    <r>
      <rPr>
        <sz val="10"/>
        <color theme="1"/>
        <rFont val="Calibri"/>
        <family val="2"/>
        <scheme val="minor"/>
      </rPr>
      <t>Shandong</t>
    </r>
  </si>
  <si>
    <r>
      <rPr>
        <sz val="10"/>
        <color theme="1"/>
        <rFont val="Calibri"/>
        <family val="2"/>
        <scheme val="minor"/>
      </rPr>
      <t>Guangxi Guitang</t>
    </r>
  </si>
  <si>
    <r>
      <rPr>
        <sz val="10"/>
        <color theme="1"/>
        <rFont val="Calibri"/>
        <family val="2"/>
        <scheme val="minor"/>
      </rPr>
      <t>Ulsan</t>
    </r>
  </si>
  <si>
    <r>
      <rPr>
        <sz val="10"/>
        <color theme="1"/>
        <rFont val="Calibri"/>
        <family val="2"/>
        <scheme val="minor"/>
      </rPr>
      <t>Guangxi Guitang</t>
    </r>
  </si>
  <si>
    <r>
      <rPr>
        <sz val="10"/>
        <color theme="1"/>
        <rFont val="Calibri"/>
        <family val="2"/>
        <scheme val="minor"/>
      </rPr>
      <t>Briquette factory</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</si>
  <si>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</si>
  <si>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</si>
  <si>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Briquette factory</t>
    </r>
  </si>
  <si>
    <r>
      <rPr>
        <sz val="10"/>
        <color theme="1"/>
        <rFont val="Calibri"/>
        <family val="2"/>
        <scheme val="minor"/>
      </rPr>
      <t>Tianjin</t>
    </r>
  </si>
  <si>
    <r>
      <rPr>
        <sz val="9"/>
        <color theme="1"/>
        <rFont val="Calibri"/>
        <family val="2"/>
        <scheme val="minor"/>
      </rPr>
      <t>Bagasse</t>
    </r>
  </si>
  <si>
    <r>
      <rPr>
        <sz val="10"/>
        <color theme="1"/>
        <rFont val="Calibri"/>
        <family val="2"/>
        <scheme val="minor"/>
      </rPr>
      <t>Guangxi Guitang</t>
    </r>
  </si>
  <si>
    <r>
      <rPr>
        <sz val="10"/>
        <color theme="1"/>
        <rFont val="Calibri"/>
        <family val="2"/>
        <scheme val="minor"/>
      </rPr>
      <t>Bagasse pith</t>
    </r>
  </si>
  <si>
    <r>
      <rPr>
        <sz val="10"/>
        <color theme="1"/>
        <rFont val="Calibri"/>
        <family val="2"/>
        <scheme val="minor"/>
      </rPr>
      <t>Guangxi Guitang</t>
    </r>
  </si>
  <si>
    <r>
      <rPr>
        <sz val="10"/>
        <color theme="1"/>
        <rFont val="Calibri"/>
        <family val="2"/>
        <scheme val="minor"/>
      </rPr>
      <t>Guangxi Guitang</t>
    </r>
  </si>
  <si>
    <r>
      <rPr>
        <sz val="10"/>
        <color theme="1"/>
        <rFont val="Calibri"/>
        <family val="2"/>
        <scheme val="minor"/>
      </rPr>
      <t>Choctaw</t>
    </r>
  </si>
  <si>
    <r>
      <rPr>
        <sz val="9"/>
        <color theme="1"/>
        <rFont val="Calibri"/>
        <family val="2"/>
        <scheme val="minor"/>
      </rPr>
      <t>Choctaw</t>
    </r>
  </si>
  <si>
    <r>
      <rPr>
        <sz val="9"/>
        <color theme="1"/>
        <rFont val="Calibri"/>
        <family val="2"/>
        <scheme val="minor"/>
      </rPr>
      <t>Kawasaki</t>
    </r>
  </si>
  <si>
    <r>
      <rPr>
        <sz val="10"/>
        <color theme="1"/>
        <rFont val="Calibri"/>
        <family val="2"/>
        <scheme val="minor"/>
      </rPr>
      <t xml:space="preserve">Shandong </t>
    </r>
  </si>
  <si>
    <r>
      <rPr>
        <sz val="10"/>
        <color theme="1"/>
        <rFont val="Calibri"/>
        <family val="2"/>
        <scheme val="minor"/>
      </rPr>
      <t>Liuzhou</t>
    </r>
  </si>
  <si>
    <r>
      <rPr>
        <sz val="10"/>
        <color theme="1"/>
        <rFont val="Calibri"/>
        <family val="2"/>
        <scheme val="minor"/>
      </rPr>
      <t>Liuzhou</t>
    </r>
  </si>
  <si>
    <r>
      <rPr>
        <sz val="10"/>
        <color theme="1"/>
        <rFont val="Calibri"/>
        <family val="2"/>
        <scheme val="minor"/>
      </rPr>
      <t>Eclépens</t>
    </r>
  </si>
  <si>
    <r>
      <rPr>
        <sz val="10"/>
        <color theme="1"/>
        <rFont val="Calibri"/>
        <family val="2"/>
        <scheme val="minor"/>
      </rPr>
      <t>Choctaw</t>
    </r>
  </si>
  <si>
    <r>
      <rPr>
        <sz val="9"/>
        <color theme="1"/>
        <rFont val="Calibri"/>
        <family val="2"/>
        <scheme val="minor"/>
      </rPr>
      <t>Kawasaki</t>
    </r>
  </si>
  <si>
    <r>
      <rPr>
        <sz val="10"/>
        <color theme="1"/>
        <rFont val="Calibri"/>
        <family val="2"/>
        <scheme val="minor"/>
      </rPr>
      <t>Shandong</t>
    </r>
  </si>
  <si>
    <r>
      <rPr>
        <sz val="10"/>
        <color theme="1"/>
        <rFont val="Calibri"/>
        <family val="2"/>
        <scheme val="minor"/>
      </rPr>
      <t>Liuzhou</t>
    </r>
  </si>
  <si>
    <r>
      <rPr>
        <sz val="10"/>
        <color theme="1"/>
        <rFont val="Calibri"/>
        <family val="2"/>
        <scheme val="minor"/>
      </rPr>
      <t>Briquette factory</t>
    </r>
  </si>
  <si>
    <r>
      <rPr>
        <sz val="10"/>
        <color theme="1"/>
        <rFont val="Calibri"/>
        <family val="2"/>
        <scheme val="minor"/>
      </rPr>
      <t>Guangxi Guitang</t>
    </r>
  </si>
  <si>
    <r>
      <rPr>
        <sz val="10"/>
        <color theme="1"/>
        <rFont val="Calibri"/>
        <family val="2"/>
        <scheme val="minor"/>
      </rPr>
      <t>Styria</t>
    </r>
  </si>
  <si>
    <r>
      <rPr>
        <sz val="10"/>
        <color theme="1"/>
        <rFont val="Calibri"/>
        <family val="2"/>
        <scheme val="minor"/>
      </rPr>
      <t>Kawasaki</t>
    </r>
  </si>
  <si>
    <r>
      <rPr>
        <sz val="10"/>
        <color theme="1"/>
        <rFont val="Calibri"/>
        <family val="2"/>
        <scheme val="minor"/>
      </rPr>
      <t>Kalundborg</t>
    </r>
  </si>
  <si>
    <r>
      <rPr>
        <sz val="9"/>
        <color theme="1"/>
        <rFont val="Calibri"/>
        <family val="2"/>
        <scheme val="minor"/>
      </rPr>
      <t>Kawasaki</t>
    </r>
  </si>
  <si>
    <r>
      <rPr>
        <sz val="10"/>
        <color theme="1"/>
        <rFont val="Calibri"/>
        <family val="2"/>
        <scheme val="minor"/>
      </rPr>
      <t>Kwinana</t>
    </r>
  </si>
  <si>
    <r>
      <rPr>
        <sz val="10"/>
        <color theme="1"/>
        <rFont val="Calibri"/>
        <family val="2"/>
        <scheme val="minor"/>
      </rPr>
      <t>Tianjin</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</si>
  <si>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</si>
  <si>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</si>
  <si>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</si>
  <si>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</si>
  <si>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</si>
  <si>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</si>
  <si>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</si>
  <si>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</si>
  <si>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</si>
  <si>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Plasterboard manufacturer</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</si>
  <si>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</si>
  <si>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</si>
  <si>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</si>
  <si>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</si>
  <si>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</si>
  <si>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</si>
  <si>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</si>
  <si>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</si>
  <si>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Kalundborg</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</si>
  <si>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</si>
  <si>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</si>
  <si>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</si>
  <si>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</si>
  <si>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</si>
  <si>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</si>
  <si>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</si>
  <si>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</si>
  <si>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Kawasaki</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</si>
  <si>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</si>
  <si>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</si>
  <si>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</si>
  <si>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</si>
  <si>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</si>
  <si>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</si>
  <si>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</si>
  <si>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Fume silica</t>
    </r>
  </si>
  <si>
    <r>
      <rPr>
        <sz val="9"/>
        <color theme="1"/>
        <rFont val="Calibri"/>
        <family val="2"/>
        <scheme val="minor"/>
      </rPr>
      <t>Kwinana</t>
    </r>
  </si>
  <si>
    <r>
      <rPr>
        <sz val="9"/>
        <color theme="1"/>
        <rFont val="Calibri"/>
        <family val="2"/>
        <scheme val="minor"/>
      </rPr>
      <t>Hydrochloric acid</t>
    </r>
  </si>
  <si>
    <r>
      <rPr>
        <sz val="9"/>
        <color theme="1"/>
        <rFont val="Calibri"/>
        <family val="2"/>
        <scheme val="minor"/>
      </rPr>
      <t>Kwinana</t>
    </r>
  </si>
  <si>
    <r>
      <rPr>
        <sz val="9"/>
        <color theme="1"/>
        <rFont val="Calibri"/>
        <family val="2"/>
        <scheme val="minor"/>
      </rPr>
      <t>Farm</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</si>
  <si>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</si>
  <si>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</si>
  <si>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</si>
  <si>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</si>
  <si>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</si>
  <si>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</si>
  <si>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</si>
  <si>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</si>
  <si>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</si>
  <si>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</si>
  <si>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</si>
  <si>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</si>
  <si>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</si>
  <si>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Kwinana</t>
    </r>
  </si>
  <si>
    <r>
      <rPr>
        <sz val="9"/>
        <color theme="1"/>
        <rFont val="Calibri"/>
        <family val="2"/>
        <scheme val="minor"/>
      </rPr>
      <t>Alternative to flaring</t>
    </r>
  </si>
  <si>
    <r>
      <rPr>
        <sz val="9"/>
        <color theme="1"/>
        <rFont val="Calibri"/>
        <family val="2"/>
        <scheme val="minor"/>
      </rPr>
      <t>Co-generation plant</t>
    </r>
  </si>
  <si>
    <r>
      <rPr>
        <sz val="9"/>
        <color theme="1"/>
        <rFont val="Calibri"/>
        <family val="2"/>
        <scheme val="minor"/>
      </rPr>
      <t>Kwinana</t>
    </r>
  </si>
  <si>
    <r>
      <rPr>
        <sz val="9"/>
        <color theme="1"/>
        <rFont val="Calibri"/>
        <family val="2"/>
        <scheme val="minor"/>
      </rPr>
      <t>Kwinana</t>
    </r>
  </si>
  <si>
    <r>
      <rPr>
        <sz val="9"/>
        <color theme="1"/>
        <rFont val="Calibri"/>
        <family val="2"/>
        <scheme val="minor"/>
      </rPr>
      <t>Co-generation plant</t>
    </r>
  </si>
  <si>
    <r>
      <rPr>
        <sz val="9"/>
        <color theme="1"/>
        <rFont val="Calibri"/>
        <family val="2"/>
        <scheme val="minor"/>
      </rPr>
      <t xml:space="preserve">Tianjin </t>
    </r>
  </si>
  <si>
    <r>
      <rPr>
        <sz val="9"/>
        <color theme="1"/>
        <rFont val="Calibri"/>
        <family val="2"/>
        <scheme val="minor"/>
      </rPr>
      <t>Co-generation plant</t>
    </r>
  </si>
  <si>
    <r>
      <rPr>
        <sz val="9"/>
        <color theme="1"/>
        <rFont val="Calibri"/>
        <family val="2"/>
        <scheme val="minor"/>
      </rPr>
      <t xml:space="preserve">Tianjin </t>
    </r>
  </si>
  <si>
    <r>
      <rPr>
        <sz val="9"/>
        <color theme="1"/>
        <rFont val="Calibri"/>
        <family val="2"/>
        <scheme val="minor"/>
      </rPr>
      <t>Co-generation plant</t>
    </r>
  </si>
  <si>
    <r>
      <rPr>
        <sz val="9"/>
        <color theme="1"/>
        <rFont val="Calibri"/>
        <family val="2"/>
        <scheme val="minor"/>
      </rPr>
      <t xml:space="preserve">Tianjin </t>
    </r>
  </si>
  <si>
    <r>
      <rPr>
        <sz val="9"/>
        <color theme="1"/>
        <rFont val="Calibri"/>
        <family val="2"/>
        <scheme val="minor"/>
      </rPr>
      <t xml:space="preserve">Tianjin </t>
    </r>
  </si>
  <si>
    <r>
      <rPr>
        <sz val="9"/>
        <color theme="1"/>
        <rFont val="Calibri"/>
        <family val="2"/>
        <scheme val="minor"/>
      </rPr>
      <t>Lead batteries recylcers or constructor</t>
    </r>
  </si>
  <si>
    <r>
      <rPr>
        <sz val="9"/>
        <color theme="1"/>
        <rFont val="Calibri"/>
        <family val="2"/>
        <scheme val="minor"/>
      </rPr>
      <t xml:space="preserve">Tianjin </t>
    </r>
  </si>
  <si>
    <r>
      <rPr>
        <sz val="9"/>
        <color theme="1"/>
        <rFont val="Calibri"/>
        <family val="2"/>
        <scheme val="minor"/>
      </rPr>
      <t>Food residues</t>
    </r>
  </si>
  <si>
    <r>
      <rPr>
        <sz val="9"/>
        <color theme="1"/>
        <rFont val="Calibri"/>
        <family val="2"/>
        <scheme val="minor"/>
      </rPr>
      <t xml:space="preserve">Tianjin </t>
    </r>
  </si>
  <si>
    <r>
      <rPr>
        <sz val="9"/>
        <color theme="1"/>
        <rFont val="Calibri"/>
        <family val="2"/>
        <scheme val="minor"/>
      </rPr>
      <t xml:space="preserve">Tianjin </t>
    </r>
  </si>
  <si>
    <r>
      <rPr>
        <sz val="9"/>
        <color theme="1"/>
        <rFont val="Calibri"/>
        <family val="2"/>
        <scheme val="minor"/>
      </rPr>
      <t>Starch scrap</t>
    </r>
  </si>
  <si>
    <r>
      <rPr>
        <sz val="9"/>
        <color theme="1"/>
        <rFont val="Calibri"/>
        <family val="2"/>
        <scheme val="minor"/>
      </rPr>
      <t>Starch manufacturer</t>
    </r>
  </si>
  <si>
    <r>
      <rPr>
        <sz val="9"/>
        <color theme="1"/>
        <rFont val="Calibri"/>
        <family val="2"/>
        <scheme val="minor"/>
      </rPr>
      <t>Briquette factory</t>
    </r>
  </si>
  <si>
    <r>
      <rPr>
        <sz val="9"/>
        <color theme="1"/>
        <rFont val="Calibri"/>
        <family val="2"/>
        <scheme val="minor"/>
      </rPr>
      <t xml:space="preserve">Tianjin </t>
    </r>
  </si>
  <si>
    <r>
      <rPr>
        <sz val="9"/>
        <color theme="1"/>
        <rFont val="Calibri"/>
        <family val="2"/>
        <scheme val="minor"/>
      </rPr>
      <t xml:space="preserve">Tianjin </t>
    </r>
  </si>
  <si>
    <r>
      <rPr>
        <sz val="9"/>
        <color theme="1"/>
        <rFont val="Calibri"/>
        <family val="2"/>
        <scheme val="minor"/>
      </rPr>
      <t xml:space="preserve">Tianjin </t>
    </r>
  </si>
  <si>
    <r>
      <rPr>
        <sz val="9"/>
        <color theme="1"/>
        <rFont val="Calibri"/>
        <family val="2"/>
        <scheme val="minor"/>
      </rPr>
      <t xml:space="preserve">Tianjin </t>
    </r>
  </si>
  <si>
    <r>
      <rPr>
        <sz val="9"/>
        <color theme="1"/>
        <rFont val="Calibri"/>
        <family val="2"/>
        <scheme val="minor"/>
      </rPr>
      <t>DDGS</t>
    </r>
  </si>
  <si>
    <r>
      <rPr>
        <sz val="9"/>
        <color theme="1"/>
        <rFont val="Calibri"/>
        <family val="2"/>
        <scheme val="minor"/>
      </rPr>
      <t>DDGS</t>
    </r>
  </si>
  <si>
    <r>
      <rPr>
        <sz val="9"/>
        <color theme="1"/>
        <rFont val="Calibri"/>
        <family val="2"/>
        <scheme val="minor"/>
      </rPr>
      <t>Co-generation plant</t>
    </r>
  </si>
  <si>
    <r>
      <rPr>
        <sz val="9"/>
        <color theme="1"/>
        <rFont val="Calibri"/>
        <family val="2"/>
        <scheme val="minor"/>
      </rPr>
      <t>Co-generation plant</t>
    </r>
  </si>
  <si>
    <r>
      <rPr>
        <sz val="9"/>
        <color theme="1"/>
        <rFont val="Calibri"/>
        <family val="2"/>
        <scheme val="minor"/>
      </rPr>
      <t>carbon dioxide</t>
    </r>
  </si>
  <si>
    <r>
      <rPr>
        <sz val="9"/>
        <color theme="1"/>
        <rFont val="Calibri"/>
        <family val="2"/>
        <scheme val="minor"/>
      </rPr>
      <t>Ehanol plant</t>
    </r>
  </si>
  <si>
    <r>
      <rPr>
        <sz val="9"/>
        <color theme="1"/>
        <rFont val="Calibri"/>
        <family val="2"/>
        <scheme val="minor"/>
      </rPr>
      <t>carbon dioxide</t>
    </r>
  </si>
  <si>
    <r>
      <rPr>
        <sz val="9"/>
        <color theme="1"/>
        <rFont val="Calibri"/>
        <family val="2"/>
        <scheme val="minor"/>
      </rPr>
      <t>Ehanol plant</t>
    </r>
  </si>
  <si>
    <r>
      <rPr>
        <sz val="9"/>
        <color theme="1"/>
        <rFont val="Calibri"/>
        <family val="2"/>
        <scheme val="minor"/>
      </rPr>
      <t>carbon dioxide</t>
    </r>
  </si>
  <si>
    <r>
      <rPr>
        <sz val="9"/>
        <color theme="1"/>
        <rFont val="Calibri"/>
        <family val="2"/>
        <scheme val="minor"/>
      </rPr>
      <t>Ehanol plant</t>
    </r>
  </si>
  <si>
    <r>
      <rPr>
        <sz val="9"/>
        <color theme="1"/>
        <rFont val="Calibri"/>
        <family val="2"/>
        <scheme val="minor"/>
      </rPr>
      <t>carbon dioxide</t>
    </r>
  </si>
  <si>
    <r>
      <rPr>
        <sz val="9"/>
        <color theme="1"/>
        <rFont val="Calibri"/>
        <family val="2"/>
        <scheme val="minor"/>
      </rPr>
      <t>Ehanol plant</t>
    </r>
  </si>
  <si>
    <r>
      <rPr>
        <sz val="9"/>
        <color theme="1"/>
        <rFont val="Calibri"/>
        <family val="2"/>
        <scheme val="minor"/>
      </rPr>
      <t>carbon dioxide</t>
    </r>
  </si>
  <si>
    <r>
      <rPr>
        <sz val="9"/>
        <color theme="1"/>
        <rFont val="Calibri"/>
        <family val="2"/>
        <scheme val="minor"/>
      </rPr>
      <t>Greenhouse cultivation</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</si>
  <si>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</si>
  <si>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</si>
  <si>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</si>
  <si>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</si>
  <si>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</si>
  <si>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</si>
  <si>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Biodiesel plant</t>
    </r>
  </si>
  <si>
    <r>
      <rPr>
        <sz val="9"/>
        <color theme="1"/>
        <rFont val="Calibri"/>
        <family val="2"/>
        <scheme val="minor"/>
      </rPr>
      <t xml:space="preserve">Biogas digestate </t>
    </r>
  </si>
  <si>
    <r>
      <rPr>
        <sz val="9"/>
        <color theme="1"/>
        <rFont val="Calibri"/>
        <family val="2"/>
        <scheme val="minor"/>
      </rPr>
      <t xml:space="preserve">Biogas digestate </t>
    </r>
  </si>
  <si>
    <r>
      <rPr>
        <sz val="9"/>
        <color theme="1"/>
        <rFont val="Calibri"/>
        <family val="2"/>
        <scheme val="minor"/>
      </rPr>
      <t>Biofuel producer</t>
    </r>
  </si>
  <si>
    <r>
      <rPr>
        <sz val="9"/>
        <color theme="1"/>
        <rFont val="Calibri"/>
        <family val="2"/>
        <scheme val="minor"/>
      </rPr>
      <t>Wastewater</t>
    </r>
  </si>
  <si>
    <r>
      <rPr>
        <sz val="9"/>
        <color theme="1"/>
        <rFont val="Calibri"/>
        <family val="2"/>
        <scheme val="minor"/>
      </rPr>
      <t>Waste oil</t>
    </r>
  </si>
  <si>
    <r>
      <rPr>
        <sz val="9"/>
        <color theme="1"/>
        <rFont val="Calibri"/>
        <family val="2"/>
        <scheme val="minor"/>
      </rPr>
      <t>Biodiesel plant</t>
    </r>
  </si>
  <si>
    <r>
      <rPr>
        <sz val="9"/>
        <color theme="1"/>
        <rFont val="Calibri"/>
        <family val="2"/>
        <scheme val="minor"/>
      </rPr>
      <t>Jinan</t>
    </r>
  </si>
  <si>
    <r>
      <rPr>
        <sz val="9"/>
        <color theme="1"/>
        <rFont val="Calibri"/>
        <family val="2"/>
        <scheme val="minor"/>
      </rPr>
      <t>Jinan</t>
    </r>
  </si>
  <si>
    <r>
      <rPr>
        <sz val="9"/>
        <color theme="1"/>
        <rFont val="Calibri"/>
        <family val="2"/>
        <scheme val="minor"/>
      </rPr>
      <t>Jinan</t>
    </r>
  </si>
  <si>
    <r>
      <rPr>
        <sz val="9"/>
        <color theme="1"/>
        <rFont val="Calibri"/>
        <family val="2"/>
        <scheme val="minor"/>
      </rPr>
      <t>Municipality</t>
    </r>
  </si>
  <si>
    <r>
      <rPr>
        <sz val="9"/>
        <color theme="1"/>
        <rFont val="Calibri"/>
        <family val="2"/>
        <scheme val="minor"/>
      </rPr>
      <t>Jinan</t>
    </r>
  </si>
  <si>
    <r>
      <rPr>
        <sz val="9"/>
        <color theme="1"/>
        <rFont val="Calibri"/>
        <family val="2"/>
        <scheme val="minor"/>
      </rPr>
      <t>Syngas</t>
    </r>
  </si>
  <si>
    <r>
      <rPr>
        <sz val="9"/>
        <color theme="1"/>
        <rFont val="Calibri"/>
        <family val="2"/>
        <scheme val="minor"/>
      </rPr>
      <t>Jinan</t>
    </r>
  </si>
  <si>
    <r>
      <rPr>
        <sz val="9"/>
        <color theme="1"/>
        <rFont val="Calibri"/>
        <family val="2"/>
        <scheme val="minor"/>
      </rPr>
      <t>Red Mud</t>
    </r>
  </si>
  <si>
    <r>
      <rPr>
        <sz val="9"/>
        <color theme="1"/>
        <rFont val="Calibri"/>
        <family val="2"/>
        <scheme val="minor"/>
      </rPr>
      <t>Jinan</t>
    </r>
  </si>
  <si>
    <r>
      <rPr>
        <sz val="9"/>
        <color theme="1"/>
        <rFont val="Calibri"/>
        <family val="2"/>
        <scheme val="minor"/>
      </rPr>
      <t>Chromium industry</t>
    </r>
  </si>
  <si>
    <r>
      <rPr>
        <sz val="9"/>
        <color theme="1"/>
        <rFont val="Calibri"/>
        <family val="2"/>
        <scheme val="minor"/>
      </rPr>
      <t>Jinan</t>
    </r>
  </si>
  <si>
    <r>
      <rPr>
        <sz val="9"/>
        <color theme="1"/>
        <rFont val="Calibri"/>
        <family val="2"/>
        <scheme val="minor"/>
      </rPr>
      <t>Jinan</t>
    </r>
  </si>
  <si>
    <r>
      <rPr>
        <sz val="9"/>
        <color theme="1"/>
        <rFont val="Calibri"/>
        <family val="2"/>
        <scheme val="minor"/>
      </rPr>
      <t>Jinan</t>
    </r>
  </si>
  <si>
    <r>
      <rPr>
        <sz val="9"/>
        <color theme="1"/>
        <rFont val="Calibri"/>
        <family val="2"/>
        <scheme val="minor"/>
      </rPr>
      <t>Jinan</t>
    </r>
  </si>
  <si>
    <r>
      <rPr>
        <sz val="9"/>
        <color theme="1"/>
        <rFont val="Calibri"/>
        <family val="2"/>
        <scheme val="minor"/>
      </rPr>
      <t>Dong et al. 2014</t>
    </r>
  </si>
  <si>
    <r>
      <rPr>
        <sz val="9"/>
        <color theme="1"/>
        <rFont val="Calibri"/>
        <family val="2"/>
        <scheme val="minor"/>
      </rPr>
      <t>Liuzhou</t>
    </r>
  </si>
  <si>
    <r>
      <rPr>
        <sz val="9"/>
        <color theme="1"/>
        <rFont val="Calibri"/>
        <family val="2"/>
        <scheme val="minor"/>
      </rPr>
      <t>Liuzhou</t>
    </r>
  </si>
  <si>
    <r>
      <rPr>
        <sz val="9"/>
        <color theme="1"/>
        <rFont val="Calibri"/>
        <family val="2"/>
        <scheme val="minor"/>
      </rPr>
      <t>Liuzhou</t>
    </r>
  </si>
  <si>
    <r>
      <rPr>
        <sz val="9"/>
        <color theme="1"/>
        <rFont val="Calibri"/>
        <family val="2"/>
        <scheme val="minor"/>
      </rPr>
      <t>Syngas</t>
    </r>
  </si>
  <si>
    <r>
      <rPr>
        <sz val="9"/>
        <color theme="1"/>
        <rFont val="Calibri"/>
        <family val="2"/>
        <scheme val="minor"/>
      </rPr>
      <t>Liuzhou</t>
    </r>
  </si>
  <si>
    <r>
      <rPr>
        <sz val="9"/>
        <color theme="1"/>
        <rFont val="Calibri"/>
        <family val="2"/>
        <scheme val="minor"/>
      </rPr>
      <t>Liuzhou</t>
    </r>
  </si>
  <si>
    <r>
      <rPr>
        <sz val="9"/>
        <color theme="1"/>
        <rFont val="Calibri"/>
        <family val="2"/>
        <scheme val="minor"/>
      </rPr>
      <t>Liuzhou</t>
    </r>
  </si>
  <si>
    <r>
      <rPr>
        <sz val="9"/>
        <color theme="1"/>
        <rFont val="Calibri"/>
        <family val="2"/>
        <scheme val="minor"/>
      </rPr>
      <t>Liuzhou</t>
    </r>
  </si>
  <si>
    <r>
      <rPr>
        <sz val="9"/>
        <color theme="1"/>
        <rFont val="Calibri"/>
        <family val="2"/>
        <scheme val="minor"/>
      </rPr>
      <t>Scrap tire</t>
    </r>
  </si>
  <si>
    <r>
      <rPr>
        <sz val="9"/>
        <color theme="1"/>
        <rFont val="Calibri"/>
        <family val="2"/>
        <scheme val="minor"/>
      </rPr>
      <t>Liuzhou</t>
    </r>
  </si>
  <si>
    <r>
      <rPr>
        <sz val="9"/>
        <color theme="1"/>
        <rFont val="Calibri"/>
        <family val="2"/>
        <scheme val="minor"/>
      </rPr>
      <t>Waste platic</t>
    </r>
  </si>
  <si>
    <r>
      <rPr>
        <sz val="9"/>
        <color theme="1"/>
        <rFont val="Calibri"/>
        <family val="2"/>
        <scheme val="minor"/>
      </rPr>
      <t>Liuzhou</t>
    </r>
  </si>
  <si>
    <r>
      <rPr>
        <sz val="9"/>
        <color theme="1"/>
        <rFont val="Calibri"/>
        <family val="2"/>
        <scheme val="minor"/>
      </rPr>
      <t>Liuzhou</t>
    </r>
  </si>
  <si>
    <r>
      <rPr>
        <sz val="9"/>
        <color theme="1"/>
        <rFont val="Calibri"/>
        <family val="2"/>
        <scheme val="minor"/>
      </rPr>
      <t>Liuzhou</t>
    </r>
  </si>
  <si>
    <r>
      <rPr>
        <sz val="9"/>
        <color theme="1"/>
        <rFont val="Calibri"/>
        <family val="2"/>
        <scheme val="minor"/>
      </rPr>
      <t>Petcoke</t>
    </r>
  </si>
  <si>
    <r>
      <rPr>
        <sz val="9"/>
        <color theme="1"/>
        <rFont val="Calibri"/>
        <family val="2"/>
        <scheme val="minor"/>
      </rPr>
      <t>Eclépens</t>
    </r>
  </si>
  <si>
    <r>
      <rPr>
        <sz val="9"/>
        <color theme="1"/>
        <rFont val="Calibri"/>
        <family val="2"/>
        <scheme val="minor"/>
      </rPr>
      <t>Scrap tire</t>
    </r>
  </si>
  <si>
    <r>
      <rPr>
        <sz val="9"/>
        <color theme="1"/>
        <rFont val="Calibri"/>
        <family val="2"/>
        <scheme val="minor"/>
      </rPr>
      <t>Eclépens</t>
    </r>
  </si>
  <si>
    <r>
      <rPr>
        <sz val="9"/>
        <color theme="1"/>
        <rFont val="Calibri"/>
        <family val="2"/>
        <scheme val="minor"/>
      </rPr>
      <t>Spent solvent</t>
    </r>
  </si>
  <si>
    <r>
      <rPr>
        <sz val="9"/>
        <color theme="1"/>
        <rFont val="Calibri"/>
        <family val="2"/>
        <scheme val="minor"/>
      </rPr>
      <t>Eclépens</t>
    </r>
  </si>
  <si>
    <r>
      <rPr>
        <sz val="9"/>
        <color theme="1"/>
        <rFont val="Calibri"/>
        <family val="2"/>
        <scheme val="minor"/>
      </rPr>
      <t>Municipality</t>
    </r>
  </si>
  <si>
    <r>
      <rPr>
        <sz val="9"/>
        <color theme="1"/>
        <rFont val="Calibri"/>
        <family val="2"/>
        <scheme val="minor"/>
      </rPr>
      <t>Eclépens</t>
    </r>
  </si>
  <si>
    <r>
      <rPr>
        <sz val="9"/>
        <color theme="1"/>
        <rFont val="Calibri"/>
        <family val="2"/>
        <scheme val="minor"/>
      </rPr>
      <t>Guangxi Guigang</t>
    </r>
  </si>
  <si>
    <r>
      <rPr>
        <sz val="9"/>
        <color theme="1"/>
        <rFont val="Calibri"/>
        <family val="2"/>
        <scheme val="minor"/>
      </rPr>
      <t>Alcohol plant</t>
    </r>
  </si>
  <si>
    <r>
      <rPr>
        <sz val="9"/>
        <color theme="1"/>
        <rFont val="Calibri"/>
        <family val="2"/>
        <scheme val="minor"/>
      </rPr>
      <t>Guangxi Guigang</t>
    </r>
  </si>
  <si>
    <r>
      <rPr>
        <sz val="9"/>
        <color theme="1"/>
        <rFont val="Calibri"/>
        <family val="2"/>
        <scheme val="minor"/>
      </rPr>
      <t>Guangxi Guigang</t>
    </r>
  </si>
  <si>
    <r>
      <rPr>
        <sz val="9"/>
        <color theme="1"/>
        <rFont val="Calibri"/>
        <family val="2"/>
        <scheme val="minor"/>
      </rPr>
      <t>Guangxi Guigang</t>
    </r>
  </si>
  <si>
    <r>
      <rPr>
        <sz val="9"/>
        <color theme="1"/>
        <rFont val="Calibri"/>
        <family val="2"/>
        <scheme val="minor"/>
      </rPr>
      <t>Compound fertilizer plant</t>
    </r>
  </si>
  <si>
    <r>
      <rPr>
        <sz val="9"/>
        <color theme="1"/>
        <rFont val="Calibri"/>
        <family val="2"/>
        <scheme val="minor"/>
      </rPr>
      <t>Guangxi Guigang</t>
    </r>
  </si>
  <si>
    <r>
      <rPr>
        <sz val="9"/>
        <color theme="1"/>
        <rFont val="Calibri"/>
        <family val="2"/>
        <scheme val="minor"/>
      </rPr>
      <t>Guangxi Guigang</t>
    </r>
  </si>
  <si>
    <r>
      <rPr>
        <sz val="9"/>
        <color theme="1"/>
        <rFont val="Calibri"/>
        <family val="2"/>
        <scheme val="minor"/>
      </rPr>
      <t>White mud</t>
    </r>
  </si>
  <si>
    <r>
      <rPr>
        <sz val="9"/>
        <color theme="1"/>
        <rFont val="Calibri"/>
        <family val="2"/>
        <scheme val="minor"/>
      </rPr>
      <t>Guangxi Guigang</t>
    </r>
  </si>
  <si>
    <r>
      <rPr>
        <sz val="9"/>
        <color theme="1"/>
        <rFont val="Calibri"/>
        <family val="2"/>
        <scheme val="minor"/>
      </rPr>
      <t>Alcohol plant</t>
    </r>
  </si>
  <si>
    <r>
      <rPr>
        <sz val="9"/>
        <color theme="1"/>
        <rFont val="Calibri"/>
        <family val="2"/>
        <scheme val="minor"/>
      </rPr>
      <t>Compound fertilizer plant</t>
    </r>
  </si>
  <si>
    <r>
      <rPr>
        <sz val="9"/>
        <color theme="1"/>
        <rFont val="Calibri"/>
        <family val="2"/>
        <scheme val="minor"/>
      </rPr>
      <t>Guangxi Guigang</t>
    </r>
  </si>
  <si>
    <r>
      <rPr>
        <sz val="9"/>
        <color theme="1"/>
        <rFont val="Calibri"/>
        <family val="2"/>
        <scheme val="minor"/>
      </rPr>
      <t>Alcohol plant</t>
    </r>
  </si>
  <si>
    <r>
      <rPr>
        <sz val="9"/>
        <color theme="1"/>
        <rFont val="Calibri"/>
        <family val="2"/>
        <scheme val="minor"/>
      </rPr>
      <t>Guangxi Guigang</t>
    </r>
  </si>
  <si>
    <r>
      <rPr>
        <sz val="9"/>
        <color theme="1"/>
        <rFont val="Calibri"/>
        <family val="2"/>
        <scheme val="minor"/>
      </rPr>
      <t>Bagasse residues</t>
    </r>
  </si>
  <si>
    <r>
      <rPr>
        <sz val="9"/>
        <color theme="1"/>
        <rFont val="Calibri"/>
        <family val="2"/>
        <scheme val="minor"/>
      </rPr>
      <t>Guangxi Guigang</t>
    </r>
  </si>
  <si>
    <r>
      <rPr>
        <sz val="9"/>
        <color theme="1"/>
        <rFont val="Calibri"/>
        <family val="2"/>
        <scheme val="minor"/>
      </rPr>
      <t>Alcohol plant</t>
    </r>
  </si>
  <si>
    <r>
      <rPr>
        <sz val="9"/>
        <color theme="1"/>
        <rFont val="Calibri"/>
        <family val="2"/>
        <scheme val="minor"/>
      </rPr>
      <t>Guangxi Guigang</t>
    </r>
  </si>
  <si>
    <r>
      <rPr>
        <sz val="9"/>
        <color theme="1"/>
        <rFont val="Calibri"/>
        <family val="2"/>
        <scheme val="minor"/>
      </rPr>
      <t>Guangxi Guigang</t>
    </r>
  </si>
  <si>
    <r>
      <rPr>
        <sz val="9"/>
        <color theme="1"/>
        <rFont val="Calibri"/>
        <family val="2"/>
        <scheme val="minor"/>
      </rPr>
      <t>Compound fertilizer plant</t>
    </r>
  </si>
  <si>
    <r>
      <rPr>
        <sz val="9"/>
        <color theme="1"/>
        <rFont val="Calibri"/>
        <family val="2"/>
        <scheme val="minor"/>
      </rPr>
      <t>Guangxi Guigang</t>
    </r>
  </si>
  <si>
    <r>
      <rPr>
        <sz val="9"/>
        <color theme="1"/>
        <rFont val="Calibri"/>
        <family val="2"/>
        <scheme val="minor"/>
      </rPr>
      <t>Bagasse</t>
    </r>
  </si>
  <si>
    <r>
      <rPr>
        <sz val="9"/>
        <color theme="1"/>
        <rFont val="Calibri"/>
        <family val="2"/>
        <scheme val="minor"/>
      </rPr>
      <t>Guangxi Guigang</t>
    </r>
  </si>
  <si>
    <r>
      <rPr>
        <sz val="9"/>
        <color theme="1"/>
        <rFont val="Calibri"/>
        <family val="2"/>
        <scheme val="minor"/>
      </rPr>
      <t>Guangxi Guigang</t>
    </r>
  </si>
  <si>
    <r>
      <rPr>
        <sz val="9"/>
        <color theme="1"/>
        <rFont val="Calibri"/>
        <family val="2"/>
        <scheme val="minor"/>
      </rPr>
      <t>Styria</t>
    </r>
  </si>
  <si>
    <r>
      <rPr>
        <sz val="9"/>
        <color theme="1"/>
        <rFont val="Calibri"/>
        <family val="2"/>
        <scheme val="minor"/>
      </rPr>
      <t>Styria</t>
    </r>
  </si>
  <si>
    <r>
      <rPr>
        <sz val="9"/>
        <color theme="1"/>
        <rFont val="Calibri"/>
        <family val="2"/>
        <scheme val="minor"/>
      </rPr>
      <t>Styria</t>
    </r>
  </si>
  <si>
    <r>
      <rPr>
        <sz val="9"/>
        <color theme="1"/>
        <rFont val="Calibri"/>
        <family val="2"/>
        <scheme val="minor"/>
      </rPr>
      <t>Styria</t>
    </r>
  </si>
  <si>
    <r>
      <rPr>
        <sz val="9"/>
        <color theme="1"/>
        <rFont val="Calibri"/>
        <family val="2"/>
        <scheme val="minor"/>
      </rPr>
      <t>Styria</t>
    </r>
  </si>
  <si>
    <r>
      <rPr>
        <sz val="9"/>
        <color theme="1"/>
        <rFont val="Calibri"/>
        <family val="2"/>
        <scheme val="minor"/>
      </rPr>
      <t>Sawmills</t>
    </r>
  </si>
  <si>
    <r>
      <rPr>
        <sz val="9"/>
        <color theme="1"/>
        <rFont val="Calibri"/>
        <family val="2"/>
        <scheme val="minor"/>
      </rPr>
      <t>Stone and ceramic industry</t>
    </r>
  </si>
  <si>
    <r>
      <rPr>
        <sz val="9"/>
        <color theme="1"/>
        <rFont val="Calibri"/>
        <family val="2"/>
        <scheme val="minor"/>
      </rPr>
      <t>Styria</t>
    </r>
  </si>
  <si>
    <r>
      <rPr>
        <sz val="9"/>
        <color theme="1"/>
        <rFont val="Calibri"/>
        <family val="2"/>
        <scheme val="minor"/>
      </rPr>
      <t>Stone and ceramic industry</t>
    </r>
  </si>
  <si>
    <r>
      <rPr>
        <sz val="9"/>
        <color theme="1"/>
        <rFont val="Calibri"/>
        <family val="2"/>
        <scheme val="minor"/>
      </rPr>
      <t>Styria</t>
    </r>
  </si>
  <si>
    <r>
      <rPr>
        <sz val="9"/>
        <color theme="1"/>
        <rFont val="Calibri"/>
        <family val="2"/>
        <scheme val="minor"/>
      </rPr>
      <t>Stone and ceramic industry</t>
    </r>
  </si>
  <si>
    <r>
      <rPr>
        <sz val="9"/>
        <color theme="1"/>
        <rFont val="Calibri"/>
        <family val="2"/>
        <scheme val="minor"/>
      </rPr>
      <t>Styria</t>
    </r>
  </si>
  <si>
    <r>
      <rPr>
        <sz val="9"/>
        <color theme="1"/>
        <rFont val="Calibri"/>
        <family val="2"/>
        <scheme val="minor"/>
      </rPr>
      <t>Styria</t>
    </r>
  </si>
  <si>
    <r>
      <rPr>
        <sz val="9"/>
        <color theme="1"/>
        <rFont val="Calibri"/>
        <family val="2"/>
        <scheme val="minor"/>
      </rPr>
      <t>Power plant</t>
    </r>
  </si>
  <si>
    <r>
      <rPr>
        <sz val="9"/>
        <color theme="1"/>
        <rFont val="Calibri"/>
        <family val="2"/>
        <scheme val="minor"/>
      </rPr>
      <t>Municipality</t>
    </r>
  </si>
  <si>
    <r>
      <rPr>
        <sz val="9"/>
        <color theme="1"/>
        <rFont val="Calibri"/>
        <family val="2"/>
        <scheme val="minor"/>
      </rPr>
      <t>Styria</t>
    </r>
  </si>
  <si>
    <r>
      <rPr>
        <sz val="9"/>
        <color theme="1"/>
        <rFont val="Calibri"/>
        <family val="2"/>
        <scheme val="minor"/>
      </rPr>
      <t>Municipality</t>
    </r>
  </si>
  <si>
    <r>
      <rPr>
        <sz val="9"/>
        <color theme="1"/>
        <rFont val="Calibri"/>
        <family val="2"/>
        <scheme val="minor"/>
      </rPr>
      <t>Power plant</t>
    </r>
  </si>
  <si>
    <r>
      <rPr>
        <sz val="9"/>
        <color theme="1"/>
        <rFont val="Calibri"/>
        <family val="2"/>
        <scheme val="minor"/>
      </rPr>
      <t>Styria</t>
    </r>
  </si>
  <si>
    <r>
      <rPr>
        <sz val="9"/>
        <color theme="1"/>
        <rFont val="Calibri"/>
        <family val="2"/>
        <scheme val="minor"/>
      </rPr>
      <t>Power plant</t>
    </r>
  </si>
  <si>
    <r>
      <rPr>
        <sz val="9"/>
        <color theme="1"/>
        <rFont val="Calibri"/>
        <family val="2"/>
        <scheme val="minor"/>
      </rPr>
      <t>Styria</t>
    </r>
  </si>
  <si>
    <r>
      <rPr>
        <sz val="9"/>
        <color theme="1"/>
        <rFont val="Calibri"/>
        <family val="2"/>
        <scheme val="minor"/>
      </rPr>
      <t>Power plant</t>
    </r>
  </si>
  <si>
    <r>
      <rPr>
        <sz val="9"/>
        <color theme="1"/>
        <rFont val="Calibri"/>
        <family val="2"/>
        <scheme val="minor"/>
      </rPr>
      <t>Mining company</t>
    </r>
  </si>
  <si>
    <r>
      <rPr>
        <sz val="9"/>
        <color theme="1"/>
        <rFont val="Calibri"/>
        <family val="2"/>
        <scheme val="minor"/>
      </rPr>
      <t>Styria</t>
    </r>
  </si>
  <si>
    <r>
      <rPr>
        <sz val="9"/>
        <color theme="1"/>
        <rFont val="Calibri"/>
        <family val="2"/>
        <scheme val="minor"/>
      </rPr>
      <t>Power plant</t>
    </r>
  </si>
  <si>
    <r>
      <rPr>
        <sz val="9"/>
        <color theme="1"/>
        <rFont val="Calibri"/>
        <family val="2"/>
        <scheme val="minor"/>
      </rPr>
      <t>Styria</t>
    </r>
  </si>
  <si>
    <r>
      <rPr>
        <sz val="9"/>
        <color theme="1"/>
        <rFont val="Calibri"/>
        <family val="2"/>
        <scheme val="minor"/>
      </rPr>
      <t>Construction Material Plant</t>
    </r>
  </si>
  <si>
    <r>
      <rPr>
        <sz val="9"/>
        <color theme="1"/>
        <rFont val="Calibri"/>
        <family val="2"/>
        <scheme val="minor"/>
      </rPr>
      <t>Styria</t>
    </r>
  </si>
  <si>
    <r>
      <rPr>
        <sz val="9"/>
        <color theme="1"/>
        <rFont val="Calibri"/>
        <family val="2"/>
        <scheme val="minor"/>
      </rPr>
      <t>Construction Material Plant</t>
    </r>
  </si>
  <si>
    <r>
      <rPr>
        <sz val="9"/>
        <color theme="1"/>
        <rFont val="Calibri"/>
        <family val="2"/>
        <scheme val="minor"/>
      </rPr>
      <t>Styria</t>
    </r>
  </si>
  <si>
    <r>
      <rPr>
        <sz val="9"/>
        <color theme="1"/>
        <rFont val="Calibri"/>
        <family val="2"/>
        <scheme val="minor"/>
      </rPr>
      <t>Styria</t>
    </r>
  </si>
  <si>
    <r>
      <rPr>
        <sz val="9"/>
        <color theme="1"/>
        <rFont val="Calibri"/>
        <family val="2"/>
        <scheme val="minor"/>
      </rPr>
      <t>Color industry</t>
    </r>
  </si>
  <si>
    <r>
      <rPr>
        <sz val="9"/>
        <color theme="1"/>
        <rFont val="Calibri"/>
        <family val="2"/>
        <scheme val="minor"/>
      </rPr>
      <t>Styria</t>
    </r>
  </si>
  <si>
    <r>
      <rPr>
        <sz val="9"/>
        <color theme="1"/>
        <rFont val="Calibri"/>
        <family val="2"/>
        <scheme val="minor"/>
      </rPr>
      <t>Styria</t>
    </r>
  </si>
  <si>
    <r>
      <rPr>
        <sz val="9"/>
        <color theme="1"/>
        <rFont val="Calibri"/>
        <family val="2"/>
        <scheme val="minor"/>
      </rPr>
      <t>Petroleum coke</t>
    </r>
  </si>
  <si>
    <r>
      <rPr>
        <sz val="9"/>
        <color theme="1"/>
        <rFont val="Calibri"/>
        <family val="2"/>
        <scheme val="minor"/>
      </rPr>
      <t>Styria</t>
    </r>
  </si>
  <si>
    <r>
      <rPr>
        <sz val="9"/>
        <color theme="1"/>
        <rFont val="Calibri"/>
        <family val="2"/>
        <scheme val="minor"/>
      </rPr>
      <t>Farm</t>
    </r>
  </si>
  <si>
    <r>
      <rPr>
        <sz val="9"/>
        <color theme="1"/>
        <rFont val="Calibri"/>
        <family val="2"/>
        <scheme val="minor"/>
      </rPr>
      <t>Stone and ceramic industry</t>
    </r>
  </si>
  <si>
    <r>
      <rPr>
        <sz val="9"/>
        <color theme="1"/>
        <rFont val="Calibri"/>
        <family val="2"/>
        <scheme val="minor"/>
      </rPr>
      <t>Styria</t>
    </r>
  </si>
  <si>
    <r>
      <rPr>
        <sz val="9"/>
        <color theme="1"/>
        <rFont val="Calibri"/>
        <family val="2"/>
        <scheme val="minor"/>
      </rPr>
      <t xml:space="preserve"> </t>
    </r>
  </si>
  <si>
    <r>
      <rPr>
        <sz val="9"/>
        <color theme="1"/>
        <rFont val="Calibri"/>
        <family val="2"/>
        <scheme val="minor"/>
      </rPr>
      <t>(Zhang et al. 2016)</t>
    </r>
  </si>
  <si>
    <r>
      <rPr>
        <sz val="9"/>
        <color theme="1"/>
        <rFont val="Calibri"/>
        <family val="2"/>
        <scheme val="minor"/>
      </rPr>
      <t>Choctaw</t>
    </r>
  </si>
  <si>
    <r>
      <rPr>
        <sz val="9"/>
        <color theme="1"/>
        <rFont val="Calibri"/>
        <family val="2"/>
        <scheme val="minor"/>
      </rPr>
      <t>Tire crushing plant</t>
    </r>
  </si>
  <si>
    <r>
      <rPr>
        <sz val="9"/>
        <color theme="1"/>
        <rFont val="Calibri"/>
        <family val="2"/>
        <scheme val="minor"/>
      </rPr>
      <t>Choctaw</t>
    </r>
  </si>
  <si>
    <r>
      <rPr>
        <sz val="9"/>
        <color theme="1"/>
        <rFont val="Calibri"/>
        <family val="2"/>
        <scheme val="minor"/>
      </rPr>
      <t>Choctaw</t>
    </r>
  </si>
  <si>
    <r>
      <rPr>
        <sz val="9"/>
        <color theme="1"/>
        <rFont val="Calibri"/>
        <family val="2"/>
        <scheme val="minor"/>
      </rPr>
      <t>Choctaw</t>
    </r>
  </si>
  <si>
    <r>
      <rPr>
        <sz val="9"/>
        <color theme="1"/>
        <rFont val="Calibri"/>
        <family val="2"/>
        <scheme val="minor"/>
      </rPr>
      <t>Choctaw</t>
    </r>
  </si>
  <si>
    <r>
      <rPr>
        <sz val="9"/>
        <color theme="1"/>
        <rFont val="Calibri"/>
        <family val="2"/>
        <scheme val="minor"/>
      </rPr>
      <t>Ulsan</t>
    </r>
  </si>
  <si>
    <r>
      <rPr>
        <sz val="9"/>
        <color theme="1"/>
        <rFont val="Calibri"/>
        <family val="2"/>
        <scheme val="minor"/>
      </rPr>
      <t>Ulsan</t>
    </r>
  </si>
  <si>
    <r>
      <rPr>
        <sz val="9"/>
        <color theme="1"/>
        <rFont val="Calibri"/>
        <family val="2"/>
        <scheme val="minor"/>
      </rPr>
      <t>Aldehyde</t>
    </r>
  </si>
  <si>
    <r>
      <rPr>
        <sz val="9"/>
        <color theme="1"/>
        <rFont val="Calibri"/>
        <family val="2"/>
        <scheme val="minor"/>
      </rPr>
      <t>Ulsan</t>
    </r>
  </si>
  <si>
    <r>
      <rPr>
        <sz val="9"/>
        <color theme="1"/>
        <rFont val="Calibri"/>
        <family val="2"/>
        <scheme val="minor"/>
      </rPr>
      <t>Ulsan</t>
    </r>
  </si>
  <si>
    <r>
      <rPr>
        <sz val="9"/>
        <color theme="1"/>
        <rFont val="Calibri"/>
        <family val="2"/>
        <scheme val="minor"/>
      </rPr>
      <t>Ulsan</t>
    </r>
  </si>
  <si>
    <r>
      <rPr>
        <sz val="9"/>
        <color theme="1"/>
        <rFont val="Calibri"/>
        <family val="2"/>
        <scheme val="minor"/>
      </rPr>
      <t>Waste oil</t>
    </r>
  </si>
  <si>
    <r>
      <rPr>
        <sz val="9"/>
        <color theme="1"/>
        <rFont val="Calibri"/>
        <family val="2"/>
        <scheme val="minor"/>
      </rPr>
      <t>Ulsan</t>
    </r>
  </si>
  <si>
    <r>
      <rPr>
        <sz val="9"/>
        <color theme="1"/>
        <rFont val="Calibri"/>
        <family val="2"/>
        <scheme val="minor"/>
      </rPr>
      <t>Zinc waste</t>
    </r>
  </si>
  <si>
    <r>
      <rPr>
        <sz val="9"/>
        <color theme="1"/>
        <rFont val="Calibri"/>
        <family val="2"/>
        <scheme val="minor"/>
      </rPr>
      <t>Ulsan</t>
    </r>
  </si>
  <si>
    <r>
      <rPr>
        <sz val="9"/>
        <color theme="1"/>
        <rFont val="Calibri"/>
        <family val="2"/>
        <scheme val="minor"/>
      </rPr>
      <t>Co-generation plant</t>
    </r>
  </si>
  <si>
    <r>
      <rPr>
        <sz val="9"/>
        <color theme="1"/>
        <rFont val="Calibri"/>
        <family val="2"/>
        <scheme val="minor"/>
      </rPr>
      <t>Ulsan</t>
    </r>
  </si>
  <si>
    <r>
      <rPr>
        <sz val="9"/>
        <color theme="1"/>
        <rFont val="Calibri"/>
        <family val="2"/>
        <scheme val="minor"/>
      </rPr>
      <t>Ulsan</t>
    </r>
  </si>
  <si>
    <r>
      <rPr>
        <sz val="9"/>
        <color theme="1"/>
        <rFont val="Calibri"/>
        <family val="2"/>
        <scheme val="minor"/>
      </rPr>
      <t>Ulsan</t>
    </r>
  </si>
  <si>
    <t>Résidus alcooliques</t>
  </si>
  <si>
    <t>Aldéhyde</t>
  </si>
  <si>
    <t>Matériau alcalin</t>
  </si>
  <si>
    <t>Eaux usées alcalines</t>
  </si>
  <si>
    <t>Ammoniac</t>
  </si>
  <si>
    <t>Sulfate d’ammonium</t>
  </si>
  <si>
    <t>Thiosulfate d’ammonium</t>
  </si>
  <si>
    <t>Moelle de bagasse</t>
  </si>
  <si>
    <t>Bagasse résiduelle</t>
  </si>
  <si>
    <t>Écorce</t>
  </si>
  <si>
    <t>Résidus de bauxite</t>
  </si>
  <si>
    <t>Digestat de biogaz</t>
  </si>
  <si>
    <t>Résidus de biogaz</t>
  </si>
  <si>
    <t>Mélasse noire</t>
  </si>
  <si>
    <t>Gaz de haut fourneau</t>
  </si>
  <si>
    <t>Sable de haut fourneau</t>
  </si>
  <si>
    <t>Laitier de haut fourneau</t>
  </si>
  <si>
    <t>Cendres résiduelles</t>
  </si>
  <si>
    <t>Saumures</t>
  </si>
  <si>
    <t>C5 résidus de mélasse</t>
  </si>
  <si>
    <t>Sulfate de calcium</t>
  </si>
  <si>
    <t>Noir de carbone</t>
  </si>
  <si>
    <t>Carbonates (minéraux)</t>
  </si>
  <si>
    <t>Laitier de chrome</t>
  </si>
  <si>
    <t>Déchets de béton</t>
  </si>
  <si>
    <t>Déchets de construction</t>
  </si>
  <si>
    <t>Débris de démolition</t>
  </si>
  <si>
    <t>Drêches de distillerie avec solubles (DDSS)</t>
  </si>
  <si>
    <t>Cendre volante</t>
  </si>
  <si>
    <t>Résidus alimentaires</t>
  </si>
  <si>
    <t>Déchets alimentaires</t>
  </si>
  <si>
    <t>Gaz combustible</t>
  </si>
  <si>
    <t>Silice fumées</t>
  </si>
  <si>
    <t>Glycérol</t>
  </si>
  <si>
    <t>Gypse</t>
  </si>
  <si>
    <t>Acide chlorhydrique</t>
  </si>
  <si>
    <t>Hydrogène</t>
  </si>
  <si>
    <t>Laitier de plomb</t>
  </si>
  <si>
    <t>Résidus de lignine</t>
  </si>
  <si>
    <t>Résidus lignocellulosiques</t>
  </si>
  <si>
    <t>Poussière de four à chaux</t>
  </si>
  <si>
    <t>Mélasse</t>
  </si>
  <si>
    <t>Gaz naturel</t>
  </si>
  <si>
    <t>Huile de cultures amylacées</t>
  </si>
  <si>
    <t>Déchets organiques</t>
  </si>
  <si>
    <t>Granulés</t>
  </si>
  <si>
    <t>Résidus de pentose</t>
  </si>
  <si>
    <t>Coke de pétrole</t>
  </si>
  <si>
    <t>Boue rouge</t>
  </si>
  <si>
    <t>Eau de réfrigération</t>
  </si>
  <si>
    <t>Boue</t>
  </si>
  <si>
    <t>Lubrifiant usé</t>
  </si>
  <si>
    <t>Solvant usé</t>
  </si>
  <si>
    <t xml:space="preserve">Déchets d’amidon </t>
  </si>
  <si>
    <t xml:space="preserve">Vapeur (haute température) </t>
  </si>
  <si>
    <t>Vapeur (basse température)</t>
  </si>
  <si>
    <t xml:space="preserve"> Déchets d’acier </t>
  </si>
  <si>
    <t xml:space="preserve">Laitier d’acier </t>
  </si>
  <si>
    <t>Paille Soufre (élémentaire)</t>
  </si>
  <si>
    <t xml:space="preserve">Acide sulfurique (80%) </t>
  </si>
  <si>
    <t xml:space="preserve">Gaz de synthèse </t>
  </si>
  <si>
    <t xml:space="preserve">Fragment de pneus </t>
  </si>
  <si>
    <t xml:space="preserve">Déchets de pneus </t>
  </si>
  <si>
    <t xml:space="preserve">Chaleur résiduelle </t>
  </si>
  <si>
    <t xml:space="preserve">Huile usagée (comestible) </t>
  </si>
  <si>
    <t xml:space="preserve">Huile usagée (lubrifiant) </t>
  </si>
  <si>
    <t xml:space="preserve">Déchets de boues/pâtes à papier </t>
  </si>
  <si>
    <t xml:space="preserve">Déchets plastiques </t>
  </si>
  <si>
    <t xml:space="preserve">Déchets d’acier </t>
  </si>
  <si>
    <t xml:space="preserve">Pneus usagés </t>
  </si>
  <si>
    <t xml:space="preserve">Eaux usées </t>
  </si>
  <si>
    <t xml:space="preserve">Boue blanche </t>
  </si>
  <si>
    <t>Résidus de bois</t>
  </si>
  <si>
    <t xml:space="preserve"> Suspension de levure </t>
  </si>
  <si>
    <t>Déchets de zinc</t>
  </si>
  <si>
    <t>Gaz de synthèse</t>
  </si>
  <si>
    <t>Laitier d’acier</t>
  </si>
  <si>
    <t>Résidus de distillation</t>
  </si>
  <si>
    <t>résidus alimentaires</t>
  </si>
  <si>
    <t>Paille</t>
  </si>
  <si>
    <t>gaz combustible</t>
  </si>
  <si>
    <t>Huile usagée</t>
  </si>
  <si>
    <t>Vapeur (haute température)</t>
  </si>
  <si>
    <t>Acide sulfurique (80%)</t>
  </si>
  <si>
    <t>Eaux usées</t>
  </si>
  <si>
    <t>Huile usagée (lubrifiant)</t>
  </si>
  <si>
    <t>Chaleur résiduelle</t>
  </si>
  <si>
    <t>Déchets d’acier</t>
  </si>
  <si>
    <t>Pneus usagés</t>
  </si>
  <si>
    <t>Déchets de pneus</t>
  </si>
  <si>
    <t>Déchets d’amidon</t>
  </si>
  <si>
    <t>Huile usagée (comestible)</t>
  </si>
  <si>
    <t>Déchets de boues/pâtes à papier</t>
  </si>
  <si>
    <t>Boue blanche</t>
  </si>
  <si>
    <t>Fragment de pneus</t>
  </si>
  <si>
    <t>résidus de bois</t>
  </si>
  <si>
    <t>Industrie chimique</t>
  </si>
  <si>
    <t>Industrie papetière</t>
  </si>
  <si>
    <t>Industrie métallurgique</t>
  </si>
  <si>
    <t>Raffinerie de pétrole</t>
  </si>
  <si>
    <t>Sucrerie</t>
  </si>
  <si>
    <t>Usine d’éthanol</t>
  </si>
  <si>
    <t>Industrie de l’aluminium</t>
  </si>
  <si>
    <t>Producteur de biogaz</t>
  </si>
  <si>
    <t>Industrie sidérurgique</t>
  </si>
  <si>
    <t>Centrale à charbon</t>
  </si>
  <si>
    <t>Usine de dessalement</t>
  </si>
  <si>
    <t>Usine de pyrolyse de pneus</t>
  </si>
  <si>
    <t>Industrie du chrome</t>
  </si>
  <si>
    <t>Système de collecte des déchets</t>
  </si>
  <si>
    <t>Cantine</t>
  </si>
  <si>
    <t>Producteur de zircone</t>
  </si>
  <si>
    <t>Producteur de biodiesel</t>
  </si>
  <si>
    <t>Producteur d’oxyde de titane</t>
  </si>
  <si>
    <t>Batteries au plomb recycleurs ou constructeur</t>
  </si>
  <si>
    <t>Fermes</t>
  </si>
  <si>
    <t>Cimenterie</t>
  </si>
  <si>
    <t>Producteur de biocarburants</t>
  </si>
  <si>
    <t>Station d’épuration des eaux usées</t>
  </si>
  <si>
    <t>Usine de chlore et de soude caustique</t>
  </si>
  <si>
    <t>Usine de pâtes et papiers</t>
  </si>
  <si>
    <t>Fabricant d’enzymes</t>
  </si>
  <si>
    <t>Raffinerie de nickel</t>
  </si>
  <si>
    <t>Industrie de l’amidon</t>
  </si>
  <si>
    <t>Centrale biomasse</t>
  </si>
  <si>
    <t>Production d’acide phosphorique</t>
  </si>
  <si>
    <t>Industrie chimique (chlore-alcali)</t>
  </si>
  <si>
    <t>Industrie alimentaire</t>
  </si>
  <si>
    <t>Fabricant d’amidon</t>
  </si>
  <si>
    <t>Centrale au gaz naturel</t>
  </si>
  <si>
    <t>Industrie de la poterie et de la céramique</t>
  </si>
  <si>
    <t>Incinérateur de déchets</t>
  </si>
  <si>
    <t>Industrie du bois</t>
  </si>
  <si>
    <t>Usine de pyrolyse</t>
  </si>
  <si>
    <t>Industrie des engrais</t>
  </si>
  <si>
    <t>Industrie minière</t>
  </si>
  <si>
    <t>Producteur de sel</t>
  </si>
  <si>
    <t>Élevages d’animaux/porcs</t>
  </si>
  <si>
    <t>Fabricant de plaques de plâtre</t>
  </si>
  <si>
    <t>Producteur d’encre</t>
  </si>
  <si>
    <t>Installation de compostage</t>
  </si>
  <si>
    <t>Centrale thermique</t>
  </si>
  <si>
    <t>Producteur d’algues</t>
  </si>
  <si>
    <t>Chauffage</t>
  </si>
  <si>
    <t>Usine de carbonate de calcium</t>
  </si>
  <si>
    <t>Engrais</t>
  </si>
  <si>
    <t>Substitute for raw material in cement industry. Can be used as Engrais if the sludge does not contains pollutants suchs as heavy metals or POPs, or is used for non-food applications (e.g. turf farm)</t>
  </si>
  <si>
    <t>Valorization as animal feed or Engrais</t>
  </si>
  <si>
    <t>Non spécifié</t>
  </si>
  <si>
    <t>Source de carbone pour les bactéries de dénitrification</t>
  </si>
  <si>
    <t>Utilisé dans les processus de désulfuration / Peut également être utilisé pour neutraliser les eaux usées acides</t>
  </si>
  <si>
    <t>Conversion en sulfate d’ammonium et utilisation comme nutriment (voir « sulfate d’ammonium » pour d’autres utilisations)</t>
  </si>
  <si>
    <t>Les fibres plus longues peuvent être utilisées dans l’industrie du papier, les fibres restantes peuvent être brûlées pour la production de chaleur et d’électricité</t>
  </si>
  <si>
    <t>Le fer contenu dans la boue rouge peut être séparé et utilisé pour produire de l’acier</t>
  </si>
  <si>
    <t>Peut être utilisé comme engrais (la composition chimique doit être analysée avant d’être utilisée, en particulier les teneurs en métaux lourds)</t>
  </si>
  <si>
    <t>La composition chimique des scories d’acier étant plus difficile à prévoir que celle des scories de haut fourneau, elles sont généralement plus utilisées dans le secteur de la construction (par exemple, ballast ferroviaire) que dans la production de ciment</t>
  </si>
  <si>
    <t>« Aménagement paysager ou remise en état d’une mine »</t>
  </si>
  <si>
    <t>En fonction du processus de fermentation (dans certains cas, les sucres C5 peuvent également être fermentés)</t>
  </si>
  <si>
    <t>Produit par des procédés de désulfuration. En plus du matériau de départ, il peut également être utilisé comme amendement du sol pour éliminer les résidus acides. Peut également être converti en sulfate d’ammonium (Industrie de l’engrais)</t>
  </si>
  <si>
    <t>De nombreuses sources sont possibles (les plus intéressantes sont indiquées ici). De nombreuses utilisations Diminuent l’alcalinité des résidus de bauxite, peuvent servir à précipiter le carbonate de calcium,…</t>
  </si>
  <si>
    <t>CO2 + scories (minéralisation)</t>
  </si>
  <si>
    <t>Utilisé comme solvant de frittage. En plus de la substitution de matériaux, l’environnement fortement réducteur du haut fourneau permet également la conversion du Cr (VI) en formes moins dangereuses de chrome, telles que le Cr (III) ou le Cr (0)</t>
  </si>
  <si>
    <t>Briquette factory</t>
  </si>
  <si>
    <t>Industrie cosmétique</t>
  </si>
  <si>
    <t>Fermes + agriculture</t>
  </si>
  <si>
    <t>Industrie alimentaire (+ restaurants)</t>
  </si>
  <si>
    <t>Métallurgie + recyclage</t>
  </si>
  <si>
    <t>Industrie minière + Assainissement des sols</t>
  </si>
  <si>
    <t>Usine de carton pressé / contreplaqué</t>
  </si>
  <si>
    <t>Industrie des pâtes et papiers</t>
  </si>
  <si>
    <t xml:space="preserve">Granulés </t>
  </si>
  <si>
    <t>Glycérols</t>
  </si>
  <si>
    <t>Bagasse</t>
  </si>
  <si>
    <t>Composés chimiques organiques</t>
  </si>
  <si>
    <t>Other product appellations, or similar products</t>
  </si>
  <si>
    <t>Eaux usées/eaux de réfrigération</t>
  </si>
  <si>
    <t>résidus de bois/bagasse</t>
  </si>
  <si>
    <t>Pulp and Industrie papetière</t>
  </si>
  <si>
    <t>Fermes (greenhouse)</t>
  </si>
  <si>
    <t>Animal Fermes</t>
  </si>
  <si>
    <t>Industrie alimentaire / municipalities</t>
  </si>
  <si>
    <t xml:space="preserve">Industrie de la poterie et de la céramique </t>
  </si>
  <si>
    <t>Tires Usine de pyrolyse</t>
  </si>
  <si>
    <t>Station d’épuration des eaux usées (automotive constructors)</t>
  </si>
  <si>
    <t>Feedstock for production of Hydrogène</t>
  </si>
  <si>
    <t>Hydrogène producer</t>
  </si>
  <si>
    <t>Suspension de levure</t>
  </si>
  <si>
    <t>Blackstrap Mélasse</t>
  </si>
  <si>
    <t>C5 Mélasse residues</t>
  </si>
  <si>
    <t>The type of coal used is very important. In some cases, metals such as vanadium can be extracted from Cendre volante.</t>
  </si>
  <si>
    <t>Depending on coal, can be used must be used as cement additive. Metals such as vanadium can also be extracted from Cendre volante.</t>
  </si>
  <si>
    <t>Gypse scraps</t>
  </si>
  <si>
    <t>Gypse manufacturer</t>
  </si>
  <si>
    <t>Ammoniacc</t>
  </si>
  <si>
    <t>Usine d’Ammoniacc</t>
  </si>
  <si>
    <t>procédé chlore-alcali = producteur important, Usine d’Ammoniacc = utilisateur important</t>
  </si>
  <si>
    <t>chlor-alkali process = important producer, Usine d’Ammoniacc = important user</t>
  </si>
  <si>
    <t>Ammoniac production</t>
  </si>
  <si>
    <t>Chemical industry (Ammoniac)</t>
  </si>
  <si>
    <t>Eaux usées treatment plant</t>
  </si>
  <si>
    <t>Alkaline Eaux usées</t>
  </si>
  <si>
    <t>Industrie métallurgique + recycling</t>
  </si>
  <si>
    <t>Presque partout</t>
  </si>
  <si>
    <t>Chauffage de serre</t>
  </si>
  <si>
    <t>Peut être utilisé comme solvant de frittage. L’environnement réducteur élevé du haut fourneau permet la conversion du Cr (VI) en formes moins dangereuses de chrome, Cr (III) ou Cr (0).</t>
  </si>
  <si>
    <t>Des métaux tels que le vanadium peuvent être extraits de Cendre volante.</t>
  </si>
  <si>
    <t>Généralement produit par des processus de désulfuration. Peut également être utilisé comme amendement du sol, par exemple pour éliminer les résidus acides</t>
  </si>
  <si>
    <t>Concentration dans le sulfate d’ammonium et utilisé comme nutriment (voir « sulfate d’ammonium » pour d’autres utilisations)</t>
  </si>
  <si>
    <t>Soufre (élémentaire)</t>
  </si>
  <si>
    <t>The chemical composition of Laitier d’acier being more difficult to predict than blast furnace slag, it is usually more used in the construction sector (e.g. railroad ballast) than in cement production</t>
  </si>
  <si>
    <t>Laitier d’acier (variable composition) is rather used in the construction sector (e.g. railroad ballast) than in cement production</t>
  </si>
  <si>
    <t>De nombreux exemples de producteurs, de pression et de température doivent être déterminés</t>
  </si>
  <si>
    <t>Le laitier d’acier (à composition variable) est plutôt utilisé dans le secteur de la construction (ex : ballast ferroviaire) que dans la production de ciment</t>
  </si>
  <si>
    <t>Engrais si les boues ne contiennent pas de polluants tels que les métaux lourds ou les POP. Également pour des applications non alimentaires (par exemple, gazonnière)</t>
  </si>
  <si>
    <t>Pour la désulfuration ou pour l’élimination du chlore</t>
  </si>
  <si>
    <t>En particulier l’industrie du nickel</t>
  </si>
  <si>
    <t>En fonction du processus de fermentation (les sucres C5 peuvent également être fermentés)</t>
  </si>
  <si>
    <t>Également matière première pour la production de ciment</t>
  </si>
  <si>
    <t>Utilisé dans le processus de désulfuration / Peut également être utilisé pour neutraliser les eaux usées acides</t>
  </si>
  <si>
    <t>Engrais (vérifier la composition, notamment la teneur en métaux lourds)</t>
  </si>
  <si>
    <t>Pour boisson gazeuse ou atmosphère inerte</t>
  </si>
  <si>
    <t>Peut être utilisé dans un processus de désulfuration ou pour neutraliser les eaux usées acides</t>
  </si>
  <si>
    <t>Généralement produit par des processus de désulfuration. En plus du matériau de départ, il peut également être utilisé comme amendement du sol, par exemple pour éliminer les résidus acides</t>
  </si>
  <si>
    <t>Les fibres plus longues peuvent être utilisées dans l’industrie papetière, les fibres vendues peuvent être brûlées pour la production de chaleur et d’électricité</t>
  </si>
  <si>
    <t>Alternative au torchage</t>
  </si>
  <si>
    <t>Déchets plastiques</t>
  </si>
  <si>
    <t xml:space="preserve">Système de collecte des déchets </t>
  </si>
  <si>
    <t>Système de collecte des déchets (urban + industrial)</t>
  </si>
  <si>
    <t>Produced by Usine de chlore et de soude caustique</t>
  </si>
  <si>
    <t>Pneus usagés, spent solvents,</t>
  </si>
  <si>
    <t>Le type de charbon utilisé doit être pris en compte. Des métaux tels que le vanadium peuvent être extraits de Cendre volante.</t>
  </si>
  <si>
    <t>H2SO4 98% est utilisé comme agent de séchage. Après utilisation, la solution résultante à 80 % est vendue sur le marché</t>
  </si>
  <si>
    <t>Fertilisation au CO2 en serre</t>
  </si>
  <si>
    <t>Production de peintures riches en zinc</t>
  </si>
  <si>
    <t>Généralement produit par des processus de désulfuration.</t>
  </si>
  <si>
    <t>Carburant alternatif ou réducteur alternatif (matière première pour la production de gaz de synthèse)</t>
  </si>
  <si>
    <t>station d’épuration des eaux usées</t>
  </si>
  <si>
    <t>Substitut de la matière première dans l’industrie du ciment</t>
  </si>
  <si>
    <t>Par exemple, la biosynthèse de l’acide succinique</t>
  </si>
  <si>
    <t>Déchets à haut pouvoir calorifique</t>
  </si>
  <si>
    <t>Résidus de bois, de plastique (...)</t>
  </si>
  <si>
    <t>Par exemple, la production de furfural</t>
  </si>
  <si>
    <t>Ne doit pas contenir de solvant halogéné</t>
  </si>
  <si>
    <t>Craps d’amidon</t>
  </si>
  <si>
    <t>Industrie minière + Soils remediation</t>
  </si>
  <si>
    <t>Fermes (serre)</t>
  </si>
  <si>
    <t>Assainissement des sols</t>
  </si>
  <si>
    <t>Production de boissons</t>
  </si>
  <si>
    <t>Plante d’alcool</t>
  </si>
  <si>
    <t>Production d’acide succinique</t>
  </si>
  <si>
    <t>Usine de panneaux pressés/contreplaqués</t>
  </si>
  <si>
    <t>Production de microalgues</t>
  </si>
  <si>
    <t>Iron contained in red mud can be separated and used to produce steel</t>
  </si>
  <si>
    <t>De nombreuses sources sont possibles (les plus intéressantes sont indiquées ici). Nombreuses utilisations (par exemple pour diminuer l’alcalinité des résidus de bauxite, pour précipiter le carbonate de calcium)</t>
  </si>
  <si>
    <t>Pour être utilisé comme engrais, une phase de maturation aérobie peut être nécessaire. La composition du digestat doit être analysée (métaux lourds, POP) pour éviter la contamination des sols</t>
  </si>
  <si>
    <t>Valorisation en tant qu’aliment ou engrais</t>
  </si>
  <si>
    <t>Bioéthanol de 2ème génération</t>
  </si>
  <si>
    <t>Produit par l’industrie du chrome et utilisé comme solvant de frittage. Le haut fourneau permet de réduire le Cr(VI) en formes moins dangereuses de chrome, Cr(III) ou Cr(0).</t>
  </si>
  <si>
    <t>Produit par des procédés de désulfuration.</t>
  </si>
  <si>
    <t>Les fibres plus longues peuvent être utilisées dans l’industrie papetière, les fibres restantes peuvent être brûlées pour la production de chaleur et d’électricité</t>
  </si>
  <si>
    <t>De nombreux exemples d’utilisateurs, de pression et de température doivent être déterminés avant de rechercher une symbiose industrielle</t>
  </si>
  <si>
    <t>Centrale</t>
  </si>
  <si>
    <t>Production de furfural</t>
  </si>
  <si>
    <t>Industrie de la couleur</t>
  </si>
  <si>
    <t>Ferme</t>
  </si>
  <si>
    <t>Nombreuses utilisations : Neutralisation des déchets alcalins, synthèse de carbonate de calcium,... Particulièrement intéressant si le biogaz est transformé en biométhane</t>
  </si>
  <si>
    <t>La pression et la température doivent être déterminées</t>
  </si>
  <si>
    <t>On y trouve de nombreux producteurs. La pression et la température doivent être déterminées avant de rechercher une symbiose industrielle</t>
  </si>
  <si>
    <t>Substitut de la matière première dans l’industrie du ciment. Engrais s’il n’y a pas de polluants (par exemple, métaux lourds ou POP), ou pour des applications non alimentaires (par exemple, une ferme en gazon)</t>
  </si>
  <si>
    <t>Centrale de cogénération</t>
  </si>
  <si>
    <t xml:space="preserve">Huile de cultures amylacées </t>
  </si>
  <si>
    <t>Généralement produit par des processus de désulfuration. Peut par exemple être produit dans une usine de Production d’acide phosphorique</t>
  </si>
  <si>
    <t>Les liquides peuvent être imprégnés sur des matériaux solides, par exemple de la sciure de bois. Les solvants doivent être sans halogène</t>
  </si>
  <si>
    <t>Ne doit pas contenir de solvant halogéné. Le solvant peut être imprégné sur des matériaux solides, par exemple de la sciure de bois.</t>
  </si>
  <si>
    <t>Nombreuses utilisations : Neutralisation des déchets alcalins, synthèse de carbonate de calcium,…</t>
  </si>
  <si>
    <t>Sous-produit d’un Producteur d’oxyde de titane</t>
  </si>
  <si>
    <t>Sous-produit du Producteur de zircone</t>
  </si>
  <si>
    <t>Conversion du sulfate de calcium (désulfuration) en sulfate d’ammonium</t>
  </si>
  <si>
    <t>Eau de mer</t>
  </si>
  <si>
    <t>Vapeur</t>
  </si>
  <si>
    <t>Eau salée chauffée</t>
  </si>
  <si>
    <t>Boues de papier</t>
  </si>
  <si>
    <t>Méthyldiéthylamine</t>
  </si>
  <si>
    <t>Bio-boues</t>
  </si>
  <si>
    <t>Sols</t>
  </si>
  <si>
    <t>Soufre élémentaire</t>
  </si>
  <si>
    <t>Catalyseur usé</t>
  </si>
  <si>
    <t>Catalyseur usé (phosphorous content)</t>
  </si>
  <si>
    <t xml:space="preserve">Vapeur </t>
  </si>
  <si>
    <t>Industrie du papier et de la pâte à papier</t>
  </si>
  <si>
    <t>Raffinerie d’alumine</t>
  </si>
  <si>
    <t>Producteur d’ammoniac</t>
  </si>
  <si>
    <t>divers (par exemple, Cantine d’une raffinerie d’alumine)</t>
  </si>
  <si>
    <t>Houillère</t>
  </si>
  <si>
    <t>Cimenterie (BGC Cement Kwinana / Canningvale)</t>
  </si>
  <si>
    <t>Ville</t>
  </si>
  <si>
    <t>Ferme piscicole</t>
  </si>
  <si>
    <t>Recycleur de métaux</t>
  </si>
  <si>
    <t>Élevage de porcs</t>
  </si>
  <si>
    <t>Municipalité</t>
  </si>
  <si>
    <t>Producteur de gaz industriels</t>
  </si>
  <si>
    <t>Entreprise de construction</t>
  </si>
  <si>
    <t>Facilité de compostage</t>
  </si>
  <si>
    <t>Entreprise chimique (marché -&gt;)</t>
  </si>
  <si>
    <t>Usine de fonte brute</t>
  </si>
  <si>
    <t>Entreprise chimique</t>
  </si>
  <si>
    <t>Aménagement paysager</t>
  </si>
  <si>
    <t>Élevage porcin</t>
  </si>
  <si>
    <t>fabricant de contreplaqué</t>
  </si>
  <si>
    <t>S’ils ne sont pas précisés (Valero et al., 2012 ; Jacobsen, 2006)</t>
  </si>
  <si>
    <t>L’eau de mer utilisée pour condenser l’eau bouillante augmente d’environ 7 à 8 °C</t>
  </si>
  <si>
    <t>Cendres volantes provenant de combustibles d’orimulsion, contenant 12,2 % de vanadium et 2,7 % de nickel, selon (Jacobsen 2006)</t>
  </si>
  <si>
    <t>selon (http://www.inbicon.com)</t>
  </si>
  <si>
    <t>Utilisé comme source de glucides, pour nourrir les micro-organismes de la Station d’épuration des eaux usées (Branson, 2011)</t>
  </si>
  <si>
    <t>S’ils ne sont pas précisés (van Berkel et al., 2009 ; Hashimoto et al., 2010 ; Dong et al., 2014)</t>
  </si>
  <si>
    <t>Réducteur alternatif</t>
  </si>
  <si>
    <t>Carburant alternatif</t>
  </si>
  <si>
    <t>Gaz de synthèse, puis utilisation de H2 pour l’hydrogèneation de l’azote (+ utilisation de CO2, probablement en dehors de l’éco-ville)</t>
  </si>
  <si>
    <t>Substitut de la matière première</t>
  </si>
  <si>
    <t>S’il n’est pas précisé (van Beers et al., 2005, 2007 : van Beers, 2008, 2009)</t>
  </si>
  <si>
    <t xml:space="preserve">Filtration pour l’élimination du P et de l’N (Cooling et al., 2002) </t>
  </si>
  <si>
    <t>sous-produit de la Production d’acide phosphorique... Utilisé pour la stabilité du sol dans la « zone résiduelle » de l’entreprise</t>
  </si>
  <si>
    <t>Production de chlorure d’ammonunim</t>
  </si>
  <si>
    <t>Pour la désulfuration</t>
  </si>
  <si>
    <t>Pour l’élimination du chlore</t>
  </si>
  <si>
    <t>Neutralization of alkaline residues</t>
  </si>
  <si>
    <t>En fait, la vapeur est produite par une centrale de cogénération appartenant au producteur de TIO2</t>
  </si>
  <si>
    <t>Distillation multi-effets à basse température (LT-MED) (Deng et al. 2010)) N.B. la température et la pression de la vapeur ne sont pas clairement indiquées, mais nous savons que LT-MED peut fonctionner à une température généralement de 70°C</t>
  </si>
  <si>
    <t xml:space="preserve">Pomacle-Bazencourt… </t>
  </si>
  <si>
    <t>éthanol de 2e génération (peut être réutilisé pour la transestérification), voir (Meylan et al. 2015)</t>
  </si>
  <si>
    <t>Conversion dans les glycolipides</t>
  </si>
  <si>
    <t>carburants alternatifs</t>
  </si>
  <si>
    <t>engrais</t>
  </si>
  <si>
    <t>Habituellement, la composition du Laitier d’acier est difficile à prévoir. Plus utilisé dans le secteur de la construction (par exemple dans le ballast ferroviaire) que dans la production de ciment</t>
  </si>
  <si>
    <t>Fourni par la désulfuration</t>
  </si>
  <si>
    <t>Les gaz de cokerie et de haut fourneau sont principalement constitués d’hydrogène et de monoxyde de carbone (gaz de synthèse). Il n’est pas clair si le gaz est utilisé comme combustible ou comme produit (H2)</t>
  </si>
  <si>
    <t>Utilisé comme solvant de frittage. En plus de la substitution de matériaux, l’environnement fortement réducteur du haut fourneau permet également la conversion du Cr (VI) en formes moins dangereuses de chrome, +III ou 0 (Liu et Côté 2015)</t>
  </si>
  <si>
    <t>Pas encore effectif au moment de la publication de l’article</t>
  </si>
  <si>
    <t>Le sulfate de calcium produit par désulfuration est transformé en sulfate d’ammonium</t>
  </si>
  <si>
    <t>H2 utilisé pour l’hydrogénéation du N2</t>
  </si>
  <si>
    <t>(Zhang et al. 2016) Veuillez noter que nous n’avons pas envisagé les échanges avec l’usine de récupération des alcalins en l’IS</t>
  </si>
  <si>
    <t>Qu’est-ce qu’une « usine d’engrais composés » ?</t>
  </si>
  <si>
    <t xml:space="preserve">What is cool ash ? </t>
  </si>
  <si>
    <t>Utilisé dans le processus de désulfuration</t>
  </si>
  <si>
    <t>À vérifier (appelé « moelle de bagasse »)</t>
  </si>
  <si>
    <t>Appelé « black-strap »</t>
  </si>
  <si>
    <t>Différence entre la boue blanche, l’écume et la boue filtrante de canne à sucre ?</t>
  </si>
  <si>
    <t>Utilisation?</t>
  </si>
  <si>
    <t>Probablement pour la remise en état de la mine... Pas vraiment une symbiose, mais on peut en discuter, car c’est mieux que la décharge</t>
  </si>
  <si>
    <t xml:space="preserve">
Appelé cendres de fumée d’écorce</t>
  </si>
  <si>
    <t>Différence entre les déchets et les déchets de bois ?</t>
  </si>
  <si>
    <t>comme combustible dans une chaudière ?</t>
  </si>
  <si>
    <t>Pour vérifier... Cimenterie ou pas ?</t>
  </si>
  <si>
    <t>Centrale à charbon ou à gaz ?</t>
  </si>
  <si>
    <t>Différence entre ces 2 matières premières (et utilisation)</t>
  </si>
  <si>
    <t>A explorer, car il s’agit d’une valorisation atypique</t>
  </si>
  <si>
    <t>Concersion dans le sulfate d’ammonium et utilisé comme nutriment pour les microbes dans une Station d’épuration des eaux usées</t>
  </si>
  <si>
    <t>CaO + MgO, utilisés pour neutraliser les eaux usées acides</t>
  </si>
  <si>
    <t>utilisé comme combustible alternatif dans un four</t>
  </si>
  <si>
    <t>production de carbonate de calcium précipité</t>
  </si>
  <si>
    <t>production d’un agent biologique (à explorer)</t>
  </si>
  <si>
    <t>La chaleur industrielle générée dans la première entreprise... (par une réaction exothermique ou s’agit-il simplement d’une synergie infrastructrue)</t>
  </si>
  <si>
    <r>
      <rPr>
        <sz val="14"/>
        <color theme="0"/>
        <rFont val="Arial"/>
        <family val="2"/>
      </rPr>
      <t xml:space="preserve">IDENTIFIER LES POSSIBILITÉS DE SYMBIOSE INDUSTRIELLE : </t>
    </r>
    <r>
      <rPr>
        <b/>
        <sz val="14"/>
        <color theme="0"/>
        <rFont val="Arial"/>
        <family val="2"/>
      </rPr>
      <t>RECHERCHE PAR TYPE D’ENTREPRISE</t>
    </r>
  </si>
  <si>
    <t>1. Sélectionner une entreprise</t>
  </si>
  <si>
    <t>Veuillez sélectionner</t>
  </si>
  <si>
    <t>Intrants alternatifs ou similaires</t>
  </si>
  <si>
    <t>Produits alternatifs ou similaires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</si>
</sst>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67">
    <font>
      <sz val="11"/>
      <color theme="1"/>
      <name val="Calibri"/>
      <family val="2"/>
      <scheme val="minor"/>
    </font>
    <font>
      <sz val="10"/>
      <color theme="1"/>
      <name val="Calibri"/>
      <family val="2"/>
      <charset val="136"/>
      <scheme val="minor"/>
    </font>
    <font>
      <b/>
      <sz val="9"/>
      <color theme="1"/>
      <name val="Arial"/>
      <family val="2"/>
    </font>
    <font>
      <sz val="9"/>
      <color theme="1"/>
      <name val="Calibri"/>
      <family val="2"/>
      <scheme val="minor"/>
    </font>
    <font>
      <vertAlign val="subscript"/>
      <sz val="9"/>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b/>
      <sz val="11"/>
      <color theme="1"/>
      <name val="Calibri"/>
      <family val="2"/>
      <scheme val="minor"/>
    </font>
    <font>
      <sz val="8"/>
      <color theme="1"/>
      <name val="Calibri"/>
      <family val="2"/>
      <scheme val="minor"/>
    </font>
    <font>
      <sz val="10"/>
      <name val="Calibri"/>
      <family val="2"/>
      <scheme val="minor"/>
    </font>
    <font>
      <vertAlign val="subscript"/>
      <sz val="11"/>
      <color theme="1"/>
      <name val="Calibri"/>
      <family val="2"/>
      <scheme val="minor"/>
    </font>
    <font>
      <b/>
      <sz val="14"/>
      <color rgb="FFC0504D"/>
      <name val="Calibri"/>
      <family val="2"/>
      <scheme val="minor"/>
    </font>
    <font>
      <sz val="16"/>
      <color theme="1"/>
      <name val="Calibri"/>
      <family val="2"/>
      <scheme val="minor"/>
    </font>
    <font>
      <b/>
      <sz val="10"/>
      <name val="Calibri"/>
      <family val="2"/>
      <scheme val="minor"/>
    </font>
    <font>
      <sz val="10"/>
      <color rgb="FF000000"/>
      <name val="Calibri"/>
      <family val="2"/>
      <scheme val="minor"/>
    </font>
    <font>
      <i/>
      <sz val="10"/>
      <color rgb="FF00000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4"/>
      <color theme="1"/>
      <name val="Calibri"/>
      <family val="2"/>
      <scheme val="minor"/>
    </font>
    <font>
      <b/>
      <sz val="14"/>
      <color rgb="FF81BD37"/>
      <name val="Arial"/>
      <family val="2"/>
    </font>
    <font>
      <b/>
      <sz val="14"/>
      <color rgb="FFF17B24"/>
      <name val="Arial"/>
      <family val="2"/>
    </font>
    <font>
      <sz val="11"/>
      <name val="Calibri"/>
      <family val="2"/>
    </font>
    <font>
      <b/>
      <sz val="11"/>
      <color theme="0"/>
      <name val="Calibri"/>
      <family val="2"/>
      <scheme val="minor"/>
    </font>
    <font>
      <b/>
      <sz val="24"/>
      <color theme="0"/>
      <name val="Arial"/>
      <family val="2"/>
    </font>
    <font>
      <u/>
      <sz val="11"/>
      <color theme="11"/>
      <name val="Calibri"/>
      <family val="2"/>
      <scheme val="minor"/>
    </font>
    <font>
      <b/>
      <u/>
      <sz val="10"/>
      <color theme="10"/>
      <name val="Calibri"/>
      <family val="2"/>
      <scheme val="minor"/>
    </font>
    <font>
      <b/>
      <u/>
      <sz val="10"/>
      <color rgb="FF000000"/>
      <name val="Calibri"/>
      <family val="2"/>
      <scheme val="minor"/>
    </font>
    <font>
      <b/>
      <u/>
      <sz val="10"/>
      <color theme="1"/>
      <name val="Calibri"/>
      <family val="2"/>
      <scheme val="minor"/>
    </font>
    <font>
      <b/>
      <sz val="11"/>
      <name val="Calibri"/>
      <family val="2"/>
      <scheme val="minor"/>
    </font>
    <font>
      <b/>
      <sz val="11"/>
      <color theme="0"/>
      <name val="Calibri (Textkörper)"/>
    </font>
    <font>
      <sz val="11"/>
      <color theme="1"/>
      <name val="Calibri (Textkörper)"/>
    </font>
    <font>
      <b/>
      <i/>
      <sz val="14"/>
      <color theme="1"/>
      <name val="Calibri"/>
      <family val="2"/>
      <scheme val="minor"/>
    </font>
    <font>
      <b/>
      <sz val="11"/>
      <color rgb="FF4C1966"/>
      <name val="Calibri"/>
      <family val="2"/>
      <scheme val="minor"/>
    </font>
    <font>
      <sz val="11"/>
      <name val="Calibri"/>
      <family val="2"/>
      <scheme val="minor"/>
    </font>
    <font>
      <b/>
      <sz val="14"/>
      <color rgb="FF7D508C"/>
      <name val="Calibri"/>
      <family val="2"/>
      <scheme val="minor"/>
    </font>
    <font>
      <sz val="11"/>
      <color rgb="FFFF0000"/>
      <name val="Calibri"/>
      <family val="2"/>
      <scheme val="minor"/>
    </font>
    <font>
      <b/>
      <sz val="20"/>
      <color theme="0"/>
      <name val="Arial"/>
      <family val="2"/>
    </font>
    <font>
      <sz val="20"/>
      <color theme="0"/>
      <name val="Arial"/>
      <family val="2"/>
    </font>
    <font>
      <b/>
      <sz val="11"/>
      <color theme="0"/>
      <name val="Arial"/>
      <family val="2"/>
    </font>
    <font>
      <b/>
      <sz val="14"/>
      <color theme="0"/>
      <name val="Arial"/>
      <family val="2"/>
    </font>
    <font>
      <b/>
      <sz val="14"/>
      <color rgb="FF81BD38"/>
      <name val="Arial"/>
      <family val="2"/>
    </font>
    <font>
      <b/>
      <sz val="14"/>
      <color theme="1" tint="0.499984740745262"/>
      <name val="Calibri"/>
      <family val="2"/>
      <scheme val="minor"/>
    </font>
    <font>
      <sz val="5"/>
      <name val="Calibri"/>
      <family val="2"/>
      <scheme val="minor"/>
    </font>
    <font>
      <i/>
      <sz val="11"/>
      <name val="Calibri"/>
      <family val="2"/>
      <scheme val="minor"/>
    </font>
    <font>
      <sz val="12"/>
      <name val="Calibri"/>
      <family val="2"/>
      <scheme val="minor"/>
    </font>
    <font>
      <b/>
      <sz val="12"/>
      <color rgb="FF4C1966"/>
      <name val="Calibri"/>
      <family val="2"/>
      <scheme val="minor"/>
    </font>
    <font>
      <b/>
      <sz val="5"/>
      <name val="Arial"/>
      <family val="2"/>
    </font>
    <font>
      <b/>
      <sz val="12"/>
      <color rgb="FFEF7B24"/>
      <name val="Calibri"/>
      <family val="2"/>
      <scheme val="minor"/>
    </font>
    <font>
      <b/>
      <sz val="14"/>
      <color rgb="FFEF7B24"/>
      <name val="Calibri"/>
      <family val="2"/>
      <scheme val="minor"/>
    </font>
    <font>
      <b/>
      <sz val="11"/>
      <color rgb="FFEF7B24"/>
      <name val="Calibri"/>
      <family val="2"/>
      <scheme val="minor"/>
    </font>
    <font>
      <b/>
      <sz val="10"/>
      <color theme="0"/>
      <name val="Calibri"/>
      <family val="2"/>
      <scheme val="minor"/>
    </font>
    <font>
      <sz val="14"/>
      <color theme="0"/>
      <name val="Arial"/>
      <family val="2"/>
    </font>
    <font>
      <b/>
      <sz val="14"/>
      <name val="Calibri"/>
      <family val="2"/>
      <scheme val="minor"/>
    </font>
    <font>
      <b/>
      <sz val="12"/>
      <name val="Calibri (Textkörper)"/>
    </font>
    <font>
      <b/>
      <sz val="12"/>
      <color theme="1"/>
      <name val="Calibri (Textkörper)"/>
    </font>
    <font>
      <b/>
      <sz val="9"/>
      <color theme="1"/>
      <name val="Calibri"/>
      <family val="2"/>
      <scheme val="minor"/>
    </font>
    <font>
      <sz val="11"/>
      <color rgb="FFEF7B24"/>
      <name val="Calibri"/>
      <family val="2"/>
      <scheme val="minor"/>
    </font>
    <font>
      <b/>
      <sz val="12"/>
      <color theme="1"/>
      <name val="Calibri"/>
      <family val="2"/>
      <scheme val="minor"/>
    </font>
    <font>
      <sz val="12"/>
      <color theme="0"/>
      <name val="Calibri"/>
      <family val="2"/>
      <scheme val="minor"/>
    </font>
    <font>
      <sz val="14"/>
      <color rgb="FFEF7B24"/>
      <name val="Calibri"/>
      <family val="2"/>
      <scheme val="minor"/>
    </font>
    <font>
      <sz val="14"/>
      <color rgb="FFF17B24"/>
      <name val="Arial"/>
      <family val="2"/>
    </font>
    <font>
      <sz val="10"/>
      <color theme="10"/>
      <name val="Calibri"/>
      <family val="2"/>
      <scheme val="minor"/>
    </font>
    <font>
      <sz val="10"/>
      <color theme="1"/>
      <name val="Aptos"/>
      <family val="2"/>
    </font>
    <font>
      <sz val="9"/>
      <name val="Calibri"/>
      <family val="2"/>
      <scheme val="minor"/>
    </font>
    <font>
      <sz val="11"/>
      <name val="Calibri (Textkörper)"/>
    </font>
  </fonts>
  <fills count="1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rgb="FFFFF6DE"/>
        <bgColor indexed="64"/>
      </patternFill>
    </fill>
    <fill>
      <patternFill patternType="solid">
        <fgColor rgb="FF005394"/>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EF7B24"/>
        <bgColor indexed="64"/>
      </patternFill>
    </fill>
    <fill>
      <patternFill patternType="solid">
        <fgColor theme="0" tint="-0.249977111117893"/>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ck">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ck">
        <color auto="1"/>
      </bottom>
      <diagonal/>
    </border>
    <border>
      <left style="thin">
        <color auto="1"/>
      </left>
      <right/>
      <top/>
      <bottom style="thin">
        <color auto="1"/>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0" tint="-0.499984740745262"/>
      </left>
      <right/>
      <top/>
      <bottom/>
      <diagonal/>
    </border>
    <border>
      <left/>
      <right style="medium">
        <color theme="0"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rgb="FFEF7B24"/>
      </left>
      <right/>
      <top style="medium">
        <color rgb="FFEF7B24"/>
      </top>
      <bottom/>
      <diagonal/>
    </border>
    <border>
      <left/>
      <right/>
      <top style="medium">
        <color rgb="FFEF7B24"/>
      </top>
      <bottom/>
      <diagonal/>
    </border>
    <border>
      <left/>
      <right style="medium">
        <color rgb="FFEF7B24"/>
      </right>
      <top style="medium">
        <color rgb="FFEF7B24"/>
      </top>
      <bottom/>
      <diagonal/>
    </border>
    <border>
      <left style="medium">
        <color rgb="FFEF7B24"/>
      </left>
      <right/>
      <top/>
      <bottom/>
      <diagonal/>
    </border>
    <border>
      <left/>
      <right style="medium">
        <color rgb="FFEF7B24"/>
      </right>
      <top/>
      <bottom/>
      <diagonal/>
    </border>
    <border>
      <left style="medium">
        <color rgb="FFEF7B24"/>
      </left>
      <right/>
      <top/>
      <bottom style="medium">
        <color rgb="FFEF7B24"/>
      </bottom>
      <diagonal/>
    </border>
    <border>
      <left/>
      <right/>
      <top/>
      <bottom style="medium">
        <color rgb="FFEF7B24"/>
      </bottom>
      <diagonal/>
    </border>
    <border>
      <left/>
      <right style="medium">
        <color rgb="FFEF7B24"/>
      </right>
      <top/>
      <bottom style="medium">
        <color rgb="FFEF7B24"/>
      </bottom>
      <diagonal/>
    </border>
  </borders>
  <cellStyleXfs count="5">
    <xf numFmtId="0" fontId="0" fillId="0" borderId="0"/>
    <xf numFmtId="0" fontId="7" fillId="0" borderId="0" applyNumberFormat="0" applyFill="0" applyBorder="0" applyAlignment="0" applyProtection="0"/>
    <xf numFmtId="0" fontId="18" fillId="10" borderId="13" applyAlignment="0">
      <alignment horizontal="center" vertical="center" wrapText="1"/>
    </xf>
    <xf numFmtId="0" fontId="26" fillId="0" borderId="0" applyNumberFormat="0" applyFill="0" applyBorder="0" applyAlignment="0" applyProtection="0"/>
    <xf numFmtId="0" fontId="26" fillId="0" borderId="0" applyNumberFormat="0" applyFill="0" applyBorder="0" applyAlignment="0" applyProtection="0"/>
  </cellStyleXfs>
  <cellXfs count="298">
    <xf numFmtId="0" fontId="0" fillId="0" borderId="0" xfId="0"/>
    <xf numFmtId="0" fontId="2" fillId="0" borderId="0" xfId="0" applyFont="1" applyAlignment="1">
      <alignment vertical="center" wrapText="1"/>
    </xf>
    <xf numFmtId="0" fontId="3" fillId="0" borderId="0" xfId="0" applyFont="1" applyAlignment="1">
      <alignment wrapText="1"/>
    </xf>
    <xf numFmtId="0" fontId="3" fillId="0" borderId="0" xfId="0" applyFont="1"/>
    <xf numFmtId="0" fontId="6" fillId="0" borderId="0" xfId="0" applyFont="1" applyAlignment="1">
      <alignment horizontal="left" vertical="top" wrapText="1"/>
    </xf>
    <xf numFmtId="0" fontId="5" fillId="0" borderId="4" xfId="0" applyFont="1" applyBorder="1" applyAlignment="1">
      <alignmen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49" fontId="5" fillId="0" borderId="0" xfId="0" applyNumberFormat="1" applyFont="1" applyAlignment="1">
      <alignment horizontal="lef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3" fillId="0" borderId="2" xfId="0" applyFont="1" applyBorder="1" applyAlignment="1">
      <alignment horizontal="left" vertical="top" wrapText="1"/>
    </xf>
    <xf numFmtId="49" fontId="3" fillId="0" borderId="0" xfId="0" applyNumberFormat="1" applyFont="1" applyAlignment="1">
      <alignment horizontal="left" vertical="top" wrapText="1"/>
    </xf>
    <xf numFmtId="0" fontId="5" fillId="0" borderId="2" xfId="0" applyFont="1" applyBorder="1" applyAlignment="1">
      <alignment horizontal="left" wrapText="1"/>
    </xf>
    <xf numFmtId="0" fontId="5" fillId="0" borderId="0" xfId="0" applyFont="1" applyAlignment="1">
      <alignment horizontal="left" wrapText="1"/>
    </xf>
    <xf numFmtId="0" fontId="5" fillId="0" borderId="4" xfId="0" applyFont="1" applyBorder="1" applyAlignment="1">
      <alignment horizontal="left" wrapText="1"/>
    </xf>
    <xf numFmtId="49" fontId="5" fillId="0" borderId="0" xfId="0" applyNumberFormat="1" applyFont="1" applyAlignment="1">
      <alignment horizontal="left" wrapText="1"/>
    </xf>
    <xf numFmtId="0" fontId="3" fillId="0" borderId="0" xfId="0" applyFont="1" applyAlignment="1">
      <alignment horizontal="left" wrapText="1"/>
    </xf>
    <xf numFmtId="0" fontId="0" fillId="0" borderId="0" xfId="0" applyAlignment="1">
      <alignment horizontal="left" vertical="top" wrapText="1"/>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0" fontId="3" fillId="0" borderId="3" xfId="0" applyFont="1" applyBorder="1" applyAlignment="1">
      <alignment horizontal="left" vertical="top" wrapText="1"/>
    </xf>
    <xf numFmtId="0" fontId="0" fillId="0" borderId="2" xfId="0" applyBorder="1" applyAlignment="1">
      <alignment horizontal="left" vertical="top" wrapText="1"/>
    </xf>
    <xf numFmtId="0" fontId="3" fillId="0" borderId="0" xfId="0" applyFont="1" applyAlignment="1">
      <alignment vertical="top" wrapText="1"/>
    </xf>
    <xf numFmtId="49" fontId="5" fillId="0" borderId="0" xfId="0" applyNumberFormat="1" applyFont="1" applyAlignment="1">
      <alignment vertical="top" wrapText="1"/>
    </xf>
    <xf numFmtId="0" fontId="5" fillId="0" borderId="0" xfId="0" applyFont="1" applyAlignment="1">
      <alignmen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8" fillId="0" borderId="0" xfId="0" applyFont="1" applyAlignment="1">
      <alignment horizontal="left" vertical="top" wrapText="1"/>
    </xf>
    <xf numFmtId="0" fontId="9" fillId="0" borderId="3" xfId="0" applyFont="1" applyBorder="1" applyAlignment="1">
      <alignment horizontal="left" vertical="top" wrapText="1"/>
    </xf>
    <xf numFmtId="0" fontId="5" fillId="0" borderId="5" xfId="0" applyFont="1" applyBorder="1" applyAlignment="1">
      <alignment horizontal="left" vertical="top" wrapText="1"/>
    </xf>
    <xf numFmtId="0" fontId="6" fillId="0" borderId="2" xfId="0" applyFont="1" applyBorder="1" applyAlignment="1" applyProtection="1">
      <alignment vertical="top" wrapText="1"/>
      <protection hidden="1"/>
    </xf>
    <xf numFmtId="0" fontId="6" fillId="0" borderId="0" xfId="0" applyFont="1" applyAlignment="1" applyProtection="1">
      <alignment horizontal="center" vertical="top" wrapText="1"/>
      <protection hidden="1"/>
    </xf>
    <xf numFmtId="0" fontId="6" fillId="0" borderId="4" xfId="0" applyFont="1" applyBorder="1" applyAlignment="1" applyProtection="1">
      <alignment horizontal="center" wrapText="1"/>
      <protection hidden="1"/>
    </xf>
    <xf numFmtId="49" fontId="6" fillId="0" borderId="0" xfId="0" applyNumberFormat="1" applyFont="1" applyAlignment="1" applyProtection="1">
      <alignment horizontal="center" wrapText="1"/>
      <protection hidden="1"/>
    </xf>
    <xf numFmtId="0" fontId="6" fillId="0" borderId="0" xfId="0" applyFont="1" applyAlignment="1" applyProtection="1">
      <alignment horizontal="center" wrapText="1"/>
      <protection hidden="1"/>
    </xf>
    <xf numFmtId="0" fontId="6" fillId="0" borderId="2" xfId="0" applyFont="1" applyBorder="1" applyAlignment="1" applyProtection="1">
      <alignment horizontal="center" wrapText="1"/>
      <protection hidden="1"/>
    </xf>
    <xf numFmtId="0" fontId="5" fillId="0" borderId="0" xfId="0" applyFont="1" applyAlignment="1" applyProtection="1">
      <alignment wrapText="1"/>
      <protection hidden="1"/>
    </xf>
    <xf numFmtId="0" fontId="6" fillId="0" borderId="0" xfId="0" applyFont="1" applyAlignment="1" applyProtection="1">
      <alignment horizontal="left" vertical="top" wrapText="1"/>
      <protection hidden="1"/>
    </xf>
    <xf numFmtId="0" fontId="6" fillId="0" borderId="4" xfId="0" applyFont="1" applyBorder="1" applyAlignment="1" applyProtection="1">
      <alignment horizontal="left" vertical="top" wrapText="1"/>
      <protection hidden="1"/>
    </xf>
    <xf numFmtId="49" fontId="6" fillId="0" borderId="4" xfId="0" applyNumberFormat="1" applyFont="1" applyBorder="1" applyAlignment="1" applyProtection="1">
      <alignment horizontal="left" vertical="top" wrapText="1"/>
      <protection hidden="1"/>
    </xf>
    <xf numFmtId="0" fontId="6" fillId="0" borderId="2" xfId="0" applyFont="1" applyBorder="1" applyAlignment="1" applyProtection="1">
      <alignment horizontal="left" vertical="top" wrapText="1"/>
      <protection hidden="1"/>
    </xf>
    <xf numFmtId="0" fontId="5" fillId="0" borderId="2" xfId="0" applyFont="1" applyBorder="1" applyAlignment="1" applyProtection="1">
      <alignment wrapText="1"/>
      <protection hidden="1"/>
    </xf>
    <xf numFmtId="0" fontId="5" fillId="0" borderId="4" xfId="0" applyFont="1" applyBorder="1" applyAlignment="1" applyProtection="1">
      <alignment wrapText="1"/>
      <protection hidden="1"/>
    </xf>
    <xf numFmtId="49" fontId="5" fillId="0" borderId="0" xfId="0" applyNumberFormat="1" applyFont="1" applyAlignment="1" applyProtection="1">
      <alignment wrapText="1"/>
      <protection hidden="1"/>
    </xf>
    <xf numFmtId="0" fontId="3" fillId="0" borderId="0" xfId="0" applyFont="1" applyAlignment="1" applyProtection="1">
      <alignment wrapText="1"/>
      <protection hidden="1"/>
    </xf>
    <xf numFmtId="0" fontId="3" fillId="0" borderId="2" xfId="0" applyFont="1" applyBorder="1" applyAlignment="1" applyProtection="1">
      <alignment wrapText="1"/>
      <protection hidden="1"/>
    </xf>
    <xf numFmtId="0" fontId="3" fillId="0" borderId="4" xfId="0" applyFont="1" applyBorder="1" applyAlignment="1" applyProtection="1">
      <alignment wrapText="1"/>
      <protection hidden="1"/>
    </xf>
    <xf numFmtId="49" fontId="3" fillId="0" borderId="0" xfId="0" applyNumberFormat="1" applyFont="1" applyAlignment="1" applyProtection="1">
      <alignment wrapText="1"/>
      <protection hidden="1"/>
    </xf>
    <xf numFmtId="0" fontId="0" fillId="0" borderId="0" xfId="0" applyAlignment="1">
      <alignment wrapText="1"/>
    </xf>
    <xf numFmtId="0" fontId="10" fillId="8" borderId="2" xfId="0" applyFont="1" applyFill="1" applyBorder="1" applyAlignment="1">
      <alignment horizontal="left" vertical="top" wrapText="1"/>
    </xf>
    <xf numFmtId="0" fontId="0" fillId="0" borderId="0" xfId="0" applyProtection="1">
      <protection hidden="1"/>
    </xf>
    <xf numFmtId="0" fontId="13"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14" fillId="0" borderId="0" xfId="0" applyFont="1" applyAlignment="1" applyProtection="1">
      <alignment horizontal="left" vertical="top" wrapText="1"/>
      <protection hidden="1"/>
    </xf>
    <xf numFmtId="0" fontId="0" fillId="0" borderId="0" xfId="0"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wrapText="1"/>
      <protection hidden="1"/>
    </xf>
    <xf numFmtId="0" fontId="3" fillId="0" borderId="0" xfId="0" applyFont="1" applyAlignment="1" applyProtection="1">
      <alignment vertical="top" wrapText="1"/>
      <protection hidden="1"/>
    </xf>
    <xf numFmtId="0" fontId="5" fillId="0" borderId="0" xfId="0" applyFont="1" applyAlignment="1" applyProtection="1">
      <alignment horizontal="left" vertical="top"/>
      <protection hidden="1"/>
    </xf>
    <xf numFmtId="0" fontId="15" fillId="0" borderId="0" xfId="0" applyFont="1" applyAlignment="1" applyProtection="1">
      <alignment horizontal="left" vertical="top" wrapText="1"/>
      <protection hidden="1"/>
    </xf>
    <xf numFmtId="0" fontId="15" fillId="0" borderId="0" xfId="0" applyFont="1" applyAlignment="1" applyProtection="1">
      <alignment horizontal="left" vertical="top"/>
      <protection hidden="1"/>
    </xf>
    <xf numFmtId="164" fontId="0" fillId="3" borderId="3" xfId="0" applyNumberFormat="1" applyFill="1" applyBorder="1" applyAlignment="1" applyProtection="1">
      <alignment horizontal="left" vertical="center" wrapText="1" indent="1"/>
      <protection hidden="1"/>
    </xf>
    <xf numFmtId="164" fontId="0" fillId="3" borderId="3" xfId="0" applyNumberFormat="1" applyFill="1" applyBorder="1" applyAlignment="1" applyProtection="1">
      <alignment horizontal="left" vertical="center" indent="1"/>
      <protection hidden="1"/>
    </xf>
    <xf numFmtId="164" fontId="0" fillId="4" borderId="2" xfId="0" applyNumberFormat="1" applyFill="1" applyBorder="1" applyAlignment="1" applyProtection="1">
      <alignment horizontal="left" vertical="center" indent="1"/>
      <protection hidden="1"/>
    </xf>
    <xf numFmtId="164" fontId="0" fillId="3" borderId="1" xfId="0" applyNumberFormat="1" applyFill="1" applyBorder="1" applyAlignment="1" applyProtection="1">
      <alignment horizontal="left" vertical="center" indent="1"/>
      <protection hidden="1"/>
    </xf>
    <xf numFmtId="0" fontId="21" fillId="0" borderId="0" xfId="0" applyFont="1" applyAlignment="1">
      <alignment horizontal="left" vertical="top"/>
    </xf>
    <xf numFmtId="0" fontId="22" fillId="0" borderId="0" xfId="0" applyFont="1" applyAlignment="1">
      <alignment horizontal="left" vertical="center"/>
    </xf>
    <xf numFmtId="0" fontId="1" fillId="0" borderId="0" xfId="0" applyFont="1" applyAlignment="1">
      <alignment vertical="top" wrapText="1"/>
    </xf>
    <xf numFmtId="164" fontId="0" fillId="4" borderId="2" xfId="0" applyNumberFormat="1" applyFill="1" applyBorder="1" applyAlignment="1" applyProtection="1">
      <alignment horizontal="left" vertical="center" wrapText="1" indent="1"/>
      <protection hidden="1"/>
    </xf>
    <xf numFmtId="164" fontId="0" fillId="4" borderId="12" xfId="0" applyNumberFormat="1" applyFill="1" applyBorder="1" applyAlignment="1" applyProtection="1">
      <alignment horizontal="left" vertical="center" indent="1"/>
      <protection hidden="1"/>
    </xf>
    <xf numFmtId="164" fontId="20" fillId="0" borderId="0" xfId="0" applyNumberFormat="1" applyFont="1" applyAlignment="1" applyProtection="1">
      <alignment vertical="center" wrapText="1"/>
      <protection locked="0"/>
    </xf>
    <xf numFmtId="164" fontId="3" fillId="12" borderId="6" xfId="0" applyNumberFormat="1" applyFont="1" applyFill="1" applyBorder="1" applyAlignment="1" applyProtection="1">
      <alignment horizontal="center" vertical="center" wrapText="1"/>
      <protection hidden="1"/>
    </xf>
    <xf numFmtId="164" fontId="3" fillId="12" borderId="7" xfId="0" applyNumberFormat="1" applyFont="1" applyFill="1" applyBorder="1" applyAlignment="1" applyProtection="1">
      <alignment horizontal="center" vertical="center" wrapText="1"/>
      <protection hidden="1"/>
    </xf>
    <xf numFmtId="164" fontId="3" fillId="12" borderId="8" xfId="0" applyNumberFormat="1" applyFont="1" applyFill="1" applyBorder="1" applyAlignment="1" applyProtection="1">
      <alignment horizontal="center" vertical="center" wrapText="1"/>
      <protection hidden="1"/>
    </xf>
    <xf numFmtId="164" fontId="3" fillId="12" borderId="9" xfId="0" applyNumberFormat="1" applyFont="1" applyFill="1" applyBorder="1" applyAlignment="1" applyProtection="1">
      <alignment horizontal="center" vertical="center" wrapText="1"/>
      <protection hidden="1"/>
    </xf>
    <xf numFmtId="164" fontId="3" fillId="12" borderId="10" xfId="0" applyNumberFormat="1" applyFont="1" applyFill="1" applyBorder="1" applyAlignment="1" applyProtection="1">
      <alignment horizontal="center" vertical="center" wrapText="1"/>
      <protection hidden="1"/>
    </xf>
    <xf numFmtId="164" fontId="3" fillId="4" borderId="6" xfId="0" applyNumberFormat="1" applyFont="1" applyFill="1" applyBorder="1" applyAlignment="1" applyProtection="1">
      <alignment horizontal="center" vertical="center" wrapText="1"/>
      <protection hidden="1"/>
    </xf>
    <xf numFmtId="164" fontId="3" fillId="4" borderId="7" xfId="0" applyNumberFormat="1" applyFont="1" applyFill="1" applyBorder="1" applyAlignment="1" applyProtection="1">
      <alignment horizontal="center" vertical="center" wrapText="1"/>
      <protection hidden="1"/>
    </xf>
    <xf numFmtId="164" fontId="3" fillId="4" borderId="8" xfId="0" applyNumberFormat="1" applyFont="1" applyFill="1" applyBorder="1" applyAlignment="1" applyProtection="1">
      <alignment horizontal="center" vertical="center" wrapText="1"/>
      <protection hidden="1"/>
    </xf>
    <xf numFmtId="164" fontId="3" fillId="4" borderId="9" xfId="0" applyNumberFormat="1" applyFont="1" applyFill="1" applyBorder="1" applyAlignment="1" applyProtection="1">
      <alignment horizontal="center" vertical="center" wrapText="1"/>
      <protection hidden="1"/>
    </xf>
    <xf numFmtId="164" fontId="3" fillId="4" borderId="10" xfId="0" applyNumberFormat="1" applyFont="1" applyFill="1" applyBorder="1" applyAlignment="1" applyProtection="1">
      <alignment horizontal="center" vertical="center" wrapText="1"/>
      <protection hidden="1"/>
    </xf>
    <xf numFmtId="164" fontId="3" fillId="4" borderId="11" xfId="0" applyNumberFormat="1" applyFont="1" applyFill="1" applyBorder="1" applyAlignment="1" applyProtection="1">
      <alignment horizontal="center" vertical="center" wrapText="1"/>
      <protection hidden="1"/>
    </xf>
    <xf numFmtId="164" fontId="3" fillId="3" borderId="6" xfId="0" applyNumberFormat="1" applyFont="1" applyFill="1" applyBorder="1" applyAlignment="1" applyProtection="1">
      <alignment horizontal="center" vertical="center" wrapText="1"/>
      <protection hidden="1"/>
    </xf>
    <xf numFmtId="164" fontId="3" fillId="3" borderId="7" xfId="0" applyNumberFormat="1" applyFont="1" applyFill="1" applyBorder="1" applyAlignment="1" applyProtection="1">
      <alignment horizontal="center" vertical="center" wrapText="1"/>
      <protection hidden="1"/>
    </xf>
    <xf numFmtId="164" fontId="3" fillId="3" borderId="8" xfId="0" applyNumberFormat="1" applyFont="1" applyFill="1" applyBorder="1" applyAlignment="1" applyProtection="1">
      <alignment horizontal="center" vertical="center" wrapText="1"/>
      <protection hidden="1"/>
    </xf>
    <xf numFmtId="164" fontId="3" fillId="3" borderId="9" xfId="0" applyNumberFormat="1" applyFont="1" applyFill="1" applyBorder="1" applyAlignment="1" applyProtection="1">
      <alignment horizontal="center" vertical="center" wrapText="1"/>
      <protection hidden="1"/>
    </xf>
    <xf numFmtId="164" fontId="3" fillId="3" borderId="10" xfId="0" applyNumberFormat="1" applyFont="1" applyFill="1" applyBorder="1" applyAlignment="1" applyProtection="1">
      <alignment horizontal="center" vertical="center" wrapText="1"/>
      <protection hidden="1"/>
    </xf>
    <xf numFmtId="164" fontId="3" fillId="4" borderId="16" xfId="0" applyNumberFormat="1" applyFont="1" applyFill="1" applyBorder="1" applyAlignment="1" applyProtection="1">
      <alignment horizontal="center" vertical="center" wrapText="1"/>
      <protection hidden="1"/>
    </xf>
    <xf numFmtId="164" fontId="3" fillId="4" borderId="18" xfId="0" applyNumberFormat="1" applyFont="1" applyFill="1" applyBorder="1" applyAlignment="1" applyProtection="1">
      <alignment horizontal="center" vertical="center" wrapText="1"/>
      <protection hidden="1"/>
    </xf>
    <xf numFmtId="164" fontId="3" fillId="4" borderId="17" xfId="0" applyNumberFormat="1" applyFont="1" applyFill="1" applyBorder="1" applyAlignment="1" applyProtection="1">
      <alignment horizontal="center" vertical="center" wrapText="1"/>
      <protection hidden="1"/>
    </xf>
    <xf numFmtId="164" fontId="3" fillId="12" borderId="16" xfId="0" applyNumberFormat="1" applyFont="1" applyFill="1" applyBorder="1" applyAlignment="1" applyProtection="1">
      <alignment horizontal="center" vertical="center" wrapText="1"/>
      <protection hidden="1"/>
    </xf>
    <xf numFmtId="164" fontId="3" fillId="12" borderId="18" xfId="0" applyNumberFormat="1" applyFont="1" applyFill="1" applyBorder="1" applyAlignment="1" applyProtection="1">
      <alignment horizontal="center" vertical="center" wrapText="1"/>
      <protection hidden="1"/>
    </xf>
    <xf numFmtId="164" fontId="3" fillId="12" borderId="17" xfId="0" applyNumberFormat="1" applyFont="1" applyFill="1" applyBorder="1" applyAlignment="1" applyProtection="1">
      <alignment horizontal="center" vertical="center" wrapText="1"/>
      <protection hidden="1"/>
    </xf>
    <xf numFmtId="164" fontId="3" fillId="3" borderId="16" xfId="0" applyNumberFormat="1" applyFont="1" applyFill="1" applyBorder="1" applyAlignment="1" applyProtection="1">
      <alignment horizontal="center" vertical="center" wrapText="1"/>
      <protection hidden="1"/>
    </xf>
    <xf numFmtId="164" fontId="3" fillId="3" borderId="18" xfId="0" applyNumberFormat="1" applyFont="1" applyFill="1" applyBorder="1" applyAlignment="1" applyProtection="1">
      <alignment horizontal="center" vertical="center" wrapText="1"/>
      <protection hidden="1"/>
    </xf>
    <xf numFmtId="164" fontId="3" fillId="3" borderId="17" xfId="0" applyNumberFormat="1"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27" fillId="0" borderId="0" xfId="1" applyFont="1" applyAlignment="1" applyProtection="1">
      <alignment horizontal="left" vertical="center"/>
      <protection hidden="1"/>
    </xf>
    <xf numFmtId="0" fontId="27" fillId="0" borderId="0" xfId="1" applyFont="1" applyAlignment="1" applyProtection="1">
      <alignment horizontal="left" vertical="center" wrapText="1"/>
      <protection hidden="1"/>
    </xf>
    <xf numFmtId="0" fontId="28" fillId="0" borderId="0" xfId="0" applyFont="1" applyAlignment="1" applyProtection="1">
      <alignment horizontal="left" vertical="center"/>
      <protection hidden="1"/>
    </xf>
    <xf numFmtId="0" fontId="29" fillId="0" borderId="0" xfId="0" applyFont="1" applyAlignment="1" applyProtection="1">
      <alignment horizontal="left" vertical="center" wrapText="1"/>
      <protection hidden="1"/>
    </xf>
    <xf numFmtId="0" fontId="29" fillId="0" borderId="0" xfId="0" applyFont="1" applyAlignment="1" applyProtection="1">
      <alignment horizontal="left" vertical="center"/>
      <protection hidden="1"/>
    </xf>
    <xf numFmtId="0" fontId="7" fillId="0" borderId="0" xfId="1" applyAlignment="1">
      <alignment vertical="center" wrapText="1"/>
    </xf>
    <xf numFmtId="0" fontId="0" fillId="14" borderId="0" xfId="0" applyFill="1" applyAlignment="1">
      <alignment wrapText="1"/>
    </xf>
    <xf numFmtId="0" fontId="24" fillId="14" borderId="0" xfId="0" applyFont="1" applyFill="1"/>
    <xf numFmtId="0" fontId="25" fillId="14" borderId="0" xfId="0" applyFont="1" applyFill="1" applyAlignment="1">
      <alignment vertical="center" wrapText="1"/>
    </xf>
    <xf numFmtId="164" fontId="0" fillId="12" borderId="3" xfId="0" applyNumberFormat="1" applyFill="1" applyBorder="1" applyAlignment="1" applyProtection="1">
      <alignment horizontal="left" vertical="center" wrapText="1" indent="1"/>
      <protection hidden="1"/>
    </xf>
    <xf numFmtId="164" fontId="0" fillId="12" borderId="3" xfId="0" applyNumberFormat="1" applyFill="1" applyBorder="1" applyAlignment="1" applyProtection="1">
      <alignment horizontal="left" vertical="center" indent="1"/>
      <protection hidden="1"/>
    </xf>
    <xf numFmtId="164" fontId="0" fillId="12" borderId="1" xfId="0" applyNumberFormat="1" applyFill="1" applyBorder="1" applyAlignment="1" applyProtection="1">
      <alignment horizontal="left" vertical="center" indent="1"/>
      <protection hidden="1"/>
    </xf>
    <xf numFmtId="164" fontId="3" fillId="3" borderId="11" xfId="0" applyNumberFormat="1" applyFont="1" applyFill="1" applyBorder="1" applyAlignment="1" applyProtection="1">
      <alignment horizontal="center" vertical="center" wrapText="1"/>
      <protection hidden="1"/>
    </xf>
    <xf numFmtId="0" fontId="31" fillId="0" borderId="0" xfId="2" applyFont="1" applyFill="1" applyBorder="1">
      <alignment horizontal="center" vertical="center" wrapText="1"/>
    </xf>
    <xf numFmtId="0" fontId="32" fillId="0" borderId="0" xfId="0" applyFont="1" applyAlignment="1" applyProtection="1">
      <alignment wrapText="1"/>
      <protection hidden="1"/>
    </xf>
    <xf numFmtId="164" fontId="3" fillId="5" borderId="3" xfId="0" applyNumberFormat="1" applyFont="1" applyFill="1" applyBorder="1" applyAlignment="1" applyProtection="1">
      <alignment horizontal="left" vertical="center" wrapText="1" indent="1"/>
      <protection hidden="1"/>
    </xf>
    <xf numFmtId="164" fontId="3" fillId="5" borderId="1" xfId="0" applyNumberFormat="1" applyFont="1" applyFill="1" applyBorder="1" applyAlignment="1" applyProtection="1">
      <alignment horizontal="left" vertical="center" wrapText="1" indent="1"/>
      <protection hidden="1"/>
    </xf>
    <xf numFmtId="164" fontId="0" fillId="2" borderId="22" xfId="0" applyNumberFormat="1" applyFill="1" applyBorder="1" applyAlignment="1" applyProtection="1">
      <alignment horizontal="left" vertical="center" wrapText="1" indent="1"/>
      <protection hidden="1"/>
    </xf>
    <xf numFmtId="164" fontId="0" fillId="2" borderId="4" xfId="0" applyNumberFormat="1" applyFill="1" applyBorder="1" applyAlignment="1" applyProtection="1">
      <alignment horizontal="left" vertical="center" indent="1"/>
      <protection hidden="1"/>
    </xf>
    <xf numFmtId="164" fontId="0" fillId="2" borderId="27" xfId="0" applyNumberFormat="1" applyFill="1" applyBorder="1" applyAlignment="1" applyProtection="1">
      <alignment horizontal="left" vertical="center" indent="1"/>
      <protection hidden="1"/>
    </xf>
    <xf numFmtId="164" fontId="0" fillId="0" borderId="3" xfId="0" applyNumberFormat="1" applyBorder="1" applyAlignment="1" applyProtection="1">
      <alignment horizontal="left" vertical="center" wrapText="1" indent="1"/>
      <protection hidden="1"/>
    </xf>
    <xf numFmtId="164" fontId="0" fillId="0" borderId="3" xfId="0" applyNumberFormat="1" applyBorder="1" applyAlignment="1" applyProtection="1">
      <alignment horizontal="left" vertical="center" indent="1"/>
      <protection hidden="1"/>
    </xf>
    <xf numFmtId="0" fontId="0" fillId="0" borderId="0" xfId="0" applyAlignment="1">
      <alignment vertical="center"/>
    </xf>
    <xf numFmtId="0" fontId="40" fillId="8" borderId="0" xfId="0" applyFont="1" applyFill="1" applyAlignment="1">
      <alignment horizontal="left" vertical="center" wrapText="1"/>
    </xf>
    <xf numFmtId="0" fontId="0" fillId="8" borderId="0" xfId="0" applyFill="1" applyAlignment="1">
      <alignment wrapText="1"/>
    </xf>
    <xf numFmtId="0" fontId="7" fillId="0" borderId="0" xfId="1" applyBorder="1" applyAlignment="1">
      <alignment vertical="center" wrapText="1"/>
    </xf>
    <xf numFmtId="0" fontId="42" fillId="0" borderId="0" xfId="0" applyFont="1" applyAlignment="1">
      <alignment vertical="center" wrapText="1"/>
    </xf>
    <xf numFmtId="0" fontId="0" fillId="0" borderId="0" xfId="0" applyAlignment="1">
      <alignment horizontal="left"/>
    </xf>
    <xf numFmtId="0" fontId="0" fillId="0" borderId="0" xfId="0" applyAlignment="1">
      <alignment horizontal="left" vertical="center"/>
    </xf>
    <xf numFmtId="0" fontId="35"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center" wrapText="1"/>
    </xf>
    <xf numFmtId="0" fontId="0" fillId="0" borderId="0" xfId="0" applyAlignment="1">
      <alignment vertical="top" wrapText="1"/>
    </xf>
    <xf numFmtId="0" fontId="37" fillId="0" borderId="0" xfId="0" applyFont="1" applyAlignment="1">
      <alignment horizontal="left" vertical="center"/>
    </xf>
    <xf numFmtId="0" fontId="34" fillId="0" borderId="0" xfId="0" applyFont="1" applyAlignment="1">
      <alignment vertical="center"/>
    </xf>
    <xf numFmtId="0" fontId="47" fillId="0" borderId="0" xfId="0" applyFont="1" applyAlignment="1">
      <alignment vertical="center"/>
    </xf>
    <xf numFmtId="0" fontId="0" fillId="0" borderId="0" xfId="0" applyAlignment="1">
      <alignment horizontal="left" vertical="top"/>
    </xf>
    <xf numFmtId="0" fontId="35" fillId="0" borderId="0" xfId="0" applyFont="1" applyAlignment="1">
      <alignment vertical="top"/>
    </xf>
    <xf numFmtId="0" fontId="35" fillId="0" borderId="0" xfId="0" applyFont="1" applyAlignment="1">
      <alignment vertical="top" wrapText="1"/>
    </xf>
    <xf numFmtId="0" fontId="38" fillId="14" borderId="0" xfId="0" applyFont="1" applyFill="1" applyAlignment="1">
      <alignment vertical="center"/>
    </xf>
    <xf numFmtId="0" fontId="0" fillId="0" borderId="47" xfId="0" applyBorder="1" applyAlignment="1">
      <alignment horizontal="left" vertical="top" wrapText="1"/>
    </xf>
    <xf numFmtId="0" fontId="0" fillId="0" borderId="48" xfId="0" applyBorder="1" applyAlignment="1">
      <alignment wrapText="1"/>
    </xf>
    <xf numFmtId="0" fontId="0" fillId="0" borderId="48" xfId="0" applyBorder="1" applyAlignment="1">
      <alignment horizontal="left"/>
    </xf>
    <xf numFmtId="0" fontId="35" fillId="0" borderId="47" xfId="0" applyFont="1" applyBorder="1" applyAlignment="1">
      <alignment horizontal="left" vertical="top" wrapText="1"/>
    </xf>
    <xf numFmtId="0" fontId="0" fillId="0" borderId="47" xfId="0" applyBorder="1" applyAlignment="1">
      <alignment horizontal="left"/>
    </xf>
    <xf numFmtId="0" fontId="37" fillId="0" borderId="47" xfId="0" applyFont="1" applyBorder="1" applyAlignment="1">
      <alignment vertical="center" wrapText="1"/>
    </xf>
    <xf numFmtId="0" fontId="37" fillId="0" borderId="49" xfId="0" applyFont="1" applyBorder="1" applyAlignment="1">
      <alignment vertical="top" wrapText="1"/>
    </xf>
    <xf numFmtId="0" fontId="37" fillId="0" borderId="50" xfId="0" applyFont="1" applyBorder="1" applyAlignment="1">
      <alignment vertical="top" wrapText="1"/>
    </xf>
    <xf numFmtId="0" fontId="0" fillId="0" borderId="50" xfId="0" applyBorder="1" applyAlignment="1">
      <alignment horizontal="left"/>
    </xf>
    <xf numFmtId="0" fontId="37" fillId="0" borderId="50" xfId="0" applyFont="1" applyBorder="1" applyAlignment="1">
      <alignment vertical="top"/>
    </xf>
    <xf numFmtId="0" fontId="0" fillId="0" borderId="51" xfId="0" applyBorder="1" applyAlignment="1">
      <alignment horizontal="left"/>
    </xf>
    <xf numFmtId="0" fontId="49" fillId="0" borderId="0" xfId="0" applyFont="1" applyAlignment="1">
      <alignment vertical="center"/>
    </xf>
    <xf numFmtId="0" fontId="0" fillId="0" borderId="47" xfId="0" applyBorder="1"/>
    <xf numFmtId="0" fontId="47" fillId="0" borderId="48" xfId="0" applyFont="1" applyBorder="1" applyAlignment="1">
      <alignment vertical="center"/>
    </xf>
    <xf numFmtId="0" fontId="35" fillId="0" borderId="49" xfId="0" applyFont="1" applyBorder="1" applyAlignment="1">
      <alignment horizontal="left" vertical="top" wrapText="1"/>
    </xf>
    <xf numFmtId="0" fontId="0" fillId="0" borderId="50" xfId="0" applyBorder="1" applyAlignment="1">
      <alignment horizontal="left" vertical="center"/>
    </xf>
    <xf numFmtId="0" fontId="48" fillId="0" borderId="47" xfId="0" applyFont="1" applyBorder="1" applyAlignment="1">
      <alignment vertical="center" wrapText="1"/>
    </xf>
    <xf numFmtId="0" fontId="42" fillId="0" borderId="48" xfId="0" applyFont="1" applyBorder="1" applyAlignment="1">
      <alignment vertical="center" wrapText="1"/>
    </xf>
    <xf numFmtId="0" fontId="35" fillId="0" borderId="50" xfId="0" applyFont="1" applyBorder="1" applyAlignment="1">
      <alignment horizontal="left" vertical="top" wrapText="1"/>
    </xf>
    <xf numFmtId="49" fontId="0" fillId="0" borderId="47" xfId="0" applyNumberFormat="1" applyBorder="1" applyAlignment="1">
      <alignment horizontal="left" vertical="top"/>
    </xf>
    <xf numFmtId="0" fontId="0" fillId="0" borderId="47" xfId="0" applyBorder="1" applyAlignment="1">
      <alignment vertical="top"/>
    </xf>
    <xf numFmtId="0" fontId="0" fillId="0" borderId="49" xfId="0" applyBorder="1" applyAlignment="1">
      <alignment horizontal="left"/>
    </xf>
    <xf numFmtId="0" fontId="52" fillId="14" borderId="0" xfId="0" applyFont="1" applyFill="1" applyAlignment="1">
      <alignment vertical="center"/>
    </xf>
    <xf numFmtId="0" fontId="19" fillId="10" borderId="26" xfId="0" applyFont="1" applyFill="1" applyBorder="1" applyAlignment="1">
      <alignment horizontal="center" vertical="center" wrapText="1"/>
    </xf>
    <xf numFmtId="0" fontId="54" fillId="13" borderId="5" xfId="2" applyFont="1" applyFill="1" applyBorder="1" applyAlignment="1">
      <alignment horizontal="center" vertical="center" wrapText="1"/>
    </xf>
    <xf numFmtId="0" fontId="54" fillId="11" borderId="5" xfId="2" applyFont="1" applyFill="1" applyBorder="1" applyAlignment="1">
      <alignment horizontal="center" vertical="center" wrapText="1"/>
    </xf>
    <xf numFmtId="0" fontId="54" fillId="15" borderId="2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54" fillId="7" borderId="21" xfId="2" applyFont="1" applyFill="1" applyBorder="1" applyAlignment="1">
      <alignment horizontal="center" vertical="center" wrapText="1"/>
    </xf>
    <xf numFmtId="0" fontId="54" fillId="6" borderId="5" xfId="2" applyFont="1" applyFill="1" applyBorder="1" applyAlignment="1">
      <alignment horizontal="center" vertical="center" wrapText="1"/>
    </xf>
    <xf numFmtId="0" fontId="55" fillId="7" borderId="5" xfId="2" applyFont="1" applyFill="1" applyBorder="1" applyAlignment="1">
      <alignment horizontal="center" vertical="center" wrapText="1"/>
    </xf>
    <xf numFmtId="164" fontId="56" fillId="13" borderId="5" xfId="0" applyNumberFormat="1" applyFont="1" applyFill="1" applyBorder="1" applyAlignment="1" applyProtection="1">
      <alignment horizontal="center" vertical="center" wrapText="1"/>
      <protection hidden="1"/>
    </xf>
    <xf numFmtId="0" fontId="55" fillId="6" borderId="5" xfId="2" applyFont="1" applyFill="1" applyBorder="1" applyAlignment="1">
      <alignment horizontal="center" vertical="center" wrapText="1"/>
    </xf>
    <xf numFmtId="164" fontId="3" fillId="0" borderId="0" xfId="0" applyNumberFormat="1" applyFont="1" applyAlignment="1" applyProtection="1">
      <alignment horizontal="left" vertical="center" wrapText="1"/>
      <protection hidden="1"/>
    </xf>
    <xf numFmtId="164" fontId="57" fillId="2" borderId="16" xfId="0" applyNumberFormat="1" applyFont="1" applyFill="1" applyBorder="1" applyAlignment="1" applyProtection="1">
      <alignment horizontal="left" vertical="center" wrapText="1"/>
      <protection hidden="1"/>
    </xf>
    <xf numFmtId="164" fontId="3" fillId="2" borderId="16" xfId="0" applyNumberFormat="1" applyFont="1" applyFill="1" applyBorder="1" applyAlignment="1" applyProtection="1">
      <alignment horizontal="left" vertical="center" wrapText="1"/>
      <protection hidden="1"/>
    </xf>
    <xf numFmtId="164" fontId="3" fillId="2" borderId="17" xfId="0" applyNumberFormat="1" applyFont="1" applyFill="1" applyBorder="1" applyAlignment="1" applyProtection="1">
      <alignment horizontal="left" vertical="center" wrapText="1"/>
      <protection hidden="1"/>
    </xf>
    <xf numFmtId="164" fontId="3" fillId="5" borderId="19" xfId="0" applyNumberFormat="1" applyFont="1" applyFill="1" applyBorder="1" applyAlignment="1" applyProtection="1">
      <alignment horizontal="left" vertical="center" wrapText="1"/>
      <protection hidden="1"/>
    </xf>
    <xf numFmtId="164" fontId="57" fillId="2" borderId="6" xfId="0" applyNumberFormat="1" applyFont="1" applyFill="1" applyBorder="1" applyAlignment="1" applyProtection="1">
      <alignment horizontal="left" vertical="center" wrapText="1"/>
      <protection hidden="1"/>
    </xf>
    <xf numFmtId="164" fontId="3" fillId="2" borderId="6" xfId="0" applyNumberFormat="1" applyFont="1" applyFill="1" applyBorder="1" applyAlignment="1" applyProtection="1">
      <alignment horizontal="left" vertical="center" wrapText="1"/>
      <protection hidden="1"/>
    </xf>
    <xf numFmtId="164" fontId="3" fillId="2" borderId="8" xfId="0" applyNumberFormat="1" applyFont="1" applyFill="1" applyBorder="1" applyAlignment="1" applyProtection="1">
      <alignment horizontal="left" vertical="center" wrapText="1"/>
      <protection hidden="1"/>
    </xf>
    <xf numFmtId="164" fontId="3" fillId="5" borderId="14" xfId="0" applyNumberFormat="1" applyFont="1" applyFill="1" applyBorder="1" applyAlignment="1" applyProtection="1">
      <alignment horizontal="left" vertical="center" wrapText="1"/>
      <protection hidden="1"/>
    </xf>
    <xf numFmtId="164" fontId="57" fillId="2" borderId="9" xfId="0" applyNumberFormat="1" applyFont="1" applyFill="1" applyBorder="1" applyAlignment="1" applyProtection="1">
      <alignment horizontal="left" vertical="center" wrapText="1"/>
      <protection hidden="1"/>
    </xf>
    <xf numFmtId="164" fontId="3" fillId="2" borderId="9" xfId="0" applyNumberFormat="1" applyFont="1" applyFill="1" applyBorder="1" applyAlignment="1" applyProtection="1">
      <alignment horizontal="left" vertical="center" wrapText="1"/>
      <protection hidden="1"/>
    </xf>
    <xf numFmtId="164" fontId="3" fillId="2" borderId="11" xfId="0" applyNumberFormat="1" applyFont="1" applyFill="1" applyBorder="1" applyAlignment="1" applyProtection="1">
      <alignment horizontal="left" vertical="center" wrapText="1"/>
      <protection hidden="1"/>
    </xf>
    <xf numFmtId="164" fontId="3" fillId="5" borderId="15" xfId="0" applyNumberFormat="1" applyFont="1" applyFill="1" applyBorder="1" applyAlignment="1" applyProtection="1">
      <alignment horizontal="left" vertical="center" wrapText="1"/>
      <protection hidden="1"/>
    </xf>
    <xf numFmtId="164" fontId="57" fillId="2" borderId="19" xfId="0" applyNumberFormat="1" applyFont="1" applyFill="1" applyBorder="1" applyAlignment="1" applyProtection="1">
      <alignment horizontal="left" vertical="center" wrapText="1"/>
      <protection hidden="1"/>
    </xf>
    <xf numFmtId="164" fontId="57" fillId="2" borderId="14" xfId="0" applyNumberFormat="1" applyFont="1" applyFill="1" applyBorder="1" applyAlignment="1" applyProtection="1">
      <alignment horizontal="left" vertical="center" wrapText="1"/>
      <protection hidden="1"/>
    </xf>
    <xf numFmtId="164" fontId="57" fillId="2" borderId="15" xfId="0" applyNumberFormat="1" applyFont="1" applyFill="1" applyBorder="1" applyAlignment="1" applyProtection="1">
      <alignment horizontal="left" vertical="center" wrapText="1"/>
      <protection hidden="1"/>
    </xf>
    <xf numFmtId="0" fontId="58" fillId="0" borderId="0" xfId="0" applyFont="1" applyAlignment="1">
      <alignment horizontal="left"/>
    </xf>
    <xf numFmtId="0" fontId="5" fillId="0" borderId="0" xfId="0" applyFont="1" applyAlignment="1">
      <alignment horizontal="left"/>
    </xf>
    <xf numFmtId="0" fontId="5" fillId="0" borderId="0" xfId="0" applyFont="1"/>
    <xf numFmtId="0" fontId="39" fillId="14" borderId="0" xfId="0" applyFont="1" applyFill="1" applyAlignment="1">
      <alignment vertical="top"/>
    </xf>
    <xf numFmtId="0" fontId="0" fillId="0" borderId="50" xfId="0" applyBorder="1" applyAlignment="1">
      <alignment vertical="top" wrapText="1"/>
    </xf>
    <xf numFmtId="0" fontId="64" fillId="0" borderId="0" xfId="0" applyFont="1" applyAlignment="1">
      <alignment vertical="center" wrapText="1"/>
    </xf>
    <xf numFmtId="0" fontId="14" fillId="0" borderId="0" xfId="0" applyFont="1" applyAlignment="1">
      <alignment horizontal="left" vertical="top" wrapText="1"/>
    </xf>
    <xf numFmtId="0" fontId="10" fillId="0" borderId="0" xfId="0" applyFont="1" applyAlignment="1">
      <alignment horizontal="left" vertical="top" wrapText="1"/>
    </xf>
    <xf numFmtId="0" fontId="65" fillId="0" borderId="0" xfId="0" applyFont="1" applyAlignment="1">
      <alignment horizontal="left" wrapText="1"/>
    </xf>
    <xf numFmtId="0" fontId="10" fillId="0" borderId="4" xfId="0" applyFont="1" applyBorder="1" applyAlignment="1">
      <alignment horizontal="left" vertical="top" wrapText="1"/>
    </xf>
    <xf numFmtId="0" fontId="65" fillId="0" borderId="4"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wrapText="1"/>
    </xf>
    <xf numFmtId="0" fontId="65" fillId="0" borderId="0" xfId="0" applyFont="1" applyAlignment="1">
      <alignment horizontal="left" vertical="top" wrapText="1"/>
    </xf>
    <xf numFmtId="0" fontId="65" fillId="0" borderId="2" xfId="0" applyFont="1" applyBorder="1" applyAlignment="1">
      <alignment horizontal="left" vertical="top" wrapText="1"/>
    </xf>
    <xf numFmtId="164" fontId="18" fillId="10" borderId="26" xfId="0" applyNumberFormat="1" applyFont="1" applyFill="1" applyBorder="1" applyAlignment="1" applyProtection="1">
      <alignment horizontal="center" vertical="center" wrapText="1"/>
      <protection hidden="1"/>
    </xf>
    <xf numFmtId="0" fontId="35" fillId="0" borderId="47" xfId="0" applyFont="1" applyBorder="1" applyAlignment="1">
      <alignment horizontal="left" vertical="top" wrapText="1"/>
    </xf>
    <xf numFmtId="0" fontId="35" fillId="0" borderId="0" xfId="0" applyFont="1" applyAlignment="1">
      <alignment horizontal="left" vertical="top" wrapText="1"/>
    </xf>
    <xf numFmtId="0" fontId="35" fillId="0" borderId="48" xfId="0" applyFont="1" applyBorder="1" applyAlignment="1">
      <alignment horizontal="left" vertical="top" wrapText="1"/>
    </xf>
    <xf numFmtId="0" fontId="41" fillId="14" borderId="44" xfId="0" applyFont="1" applyFill="1" applyBorder="1" applyAlignment="1">
      <alignment horizontal="left" vertical="center" wrapText="1"/>
    </xf>
    <xf numFmtId="0" fontId="41" fillId="14" borderId="45" xfId="0" applyFont="1" applyFill="1" applyBorder="1" applyAlignment="1">
      <alignment horizontal="left" vertical="center" wrapText="1"/>
    </xf>
    <xf numFmtId="0" fontId="41" fillId="14" borderId="46" xfId="0" applyFont="1" applyFill="1" applyBorder="1" applyAlignment="1">
      <alignment horizontal="left" vertical="center" wrapText="1"/>
    </xf>
    <xf numFmtId="0" fontId="35" fillId="0" borderId="49" xfId="0" applyFont="1" applyBorder="1" applyAlignment="1">
      <alignment horizontal="left" vertical="top" wrapText="1"/>
    </xf>
    <xf numFmtId="0" fontId="35" fillId="0" borderId="50" xfId="0" applyFont="1" applyBorder="1" applyAlignment="1">
      <alignment horizontal="left" vertical="top" wrapText="1"/>
    </xf>
    <xf numFmtId="0" fontId="35" fillId="0" borderId="51"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0" xfId="0" applyFont="1" applyAlignment="1">
      <alignment horizontal="center" vertical="center" wrapText="1"/>
    </xf>
    <xf numFmtId="0" fontId="35" fillId="0" borderId="40" xfId="0" applyFont="1" applyBorder="1" applyAlignment="1">
      <alignment horizontal="center" vertical="center" wrapText="1"/>
    </xf>
    <xf numFmtId="0" fontId="18" fillId="14" borderId="44" xfId="0" applyFont="1" applyFill="1" applyBorder="1" applyAlignment="1">
      <alignment horizontal="center" vertical="center" wrapText="1"/>
    </xf>
    <xf numFmtId="0" fontId="59" fillId="14" borderId="45" xfId="0" applyFont="1" applyFill="1" applyBorder="1" applyAlignment="1">
      <alignment horizontal="center" vertical="center" wrapText="1"/>
    </xf>
    <xf numFmtId="0" fontId="59" fillId="14" borderId="46" xfId="0" applyFont="1" applyFill="1" applyBorder="1" applyAlignment="1">
      <alignment horizontal="center" vertical="center" wrapText="1"/>
    </xf>
    <xf numFmtId="0" fontId="18" fillId="14" borderId="47" xfId="0" applyFont="1" applyFill="1" applyBorder="1" applyAlignment="1">
      <alignment horizontal="center" vertical="center" wrapText="1"/>
    </xf>
    <xf numFmtId="0" fontId="59" fillId="14" borderId="0" xfId="0" applyFont="1" applyFill="1" applyAlignment="1">
      <alignment horizontal="center" vertical="center" wrapText="1"/>
    </xf>
    <xf numFmtId="0" fontId="59" fillId="14" borderId="48" xfId="0" applyFont="1" applyFill="1" applyBorder="1" applyAlignment="1">
      <alignment horizontal="center" vertical="center" wrapText="1"/>
    </xf>
    <xf numFmtId="0" fontId="59" fillId="14" borderId="47" xfId="0" applyFont="1" applyFill="1" applyBorder="1" applyAlignment="1">
      <alignment horizontal="center" vertical="center" wrapText="1"/>
    </xf>
    <xf numFmtId="0" fontId="50" fillId="0" borderId="0" xfId="0" applyFont="1" applyAlignment="1">
      <alignment horizontal="center" vertical="center"/>
    </xf>
    <xf numFmtId="0" fontId="43" fillId="0" borderId="0" xfId="0" applyFont="1" applyAlignment="1">
      <alignment horizontal="center" vertical="center"/>
    </xf>
    <xf numFmtId="0" fontId="19" fillId="14" borderId="44" xfId="0" applyFont="1" applyFill="1" applyBorder="1" applyAlignment="1">
      <alignment horizontal="center" vertical="center" wrapText="1"/>
    </xf>
    <xf numFmtId="0" fontId="19" fillId="14" borderId="45" xfId="0" applyFont="1" applyFill="1" applyBorder="1" applyAlignment="1">
      <alignment horizontal="center" vertical="center" wrapText="1"/>
    </xf>
    <xf numFmtId="0" fontId="19" fillId="14" borderId="46" xfId="0" applyFont="1" applyFill="1" applyBorder="1" applyAlignment="1">
      <alignment horizontal="center" vertical="center" wrapText="1"/>
    </xf>
    <xf numFmtId="0" fontId="35" fillId="2" borderId="28" xfId="0" applyFont="1" applyFill="1" applyBorder="1" applyAlignment="1">
      <alignment horizontal="left" vertical="center" wrapText="1"/>
    </xf>
    <xf numFmtId="0" fontId="35" fillId="2" borderId="29" xfId="0" applyFont="1" applyFill="1" applyBorder="1" applyAlignment="1">
      <alignment horizontal="left" vertical="center" wrapText="1"/>
    </xf>
    <xf numFmtId="0" fontId="35" fillId="2" borderId="30" xfId="0" applyFont="1" applyFill="1" applyBorder="1" applyAlignment="1">
      <alignment horizontal="left" vertical="center" wrapTex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35"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35" fillId="2" borderId="42" xfId="0" applyFont="1" applyFill="1" applyBorder="1" applyAlignment="1">
      <alignment horizontal="left" vertical="center" wrapText="1"/>
    </xf>
    <xf numFmtId="0" fontId="35" fillId="2" borderId="43" xfId="0" applyFont="1" applyFill="1" applyBorder="1" applyAlignment="1">
      <alignment horizontal="left" vertical="center" wrapText="1"/>
    </xf>
    <xf numFmtId="0" fontId="45" fillId="16" borderId="31" xfId="0" applyFont="1" applyFill="1" applyBorder="1" applyAlignment="1">
      <alignment horizontal="center" vertical="center" wrapText="1"/>
    </xf>
    <xf numFmtId="0" fontId="45" fillId="16" borderId="32" xfId="0" applyFont="1" applyFill="1" applyBorder="1" applyAlignment="1">
      <alignment horizontal="center" vertical="center" wrapText="1"/>
    </xf>
    <xf numFmtId="0" fontId="45" fillId="16" borderId="33" xfId="0" applyFont="1" applyFill="1" applyBorder="1" applyAlignment="1">
      <alignment horizontal="center" vertical="center" wrapText="1"/>
    </xf>
    <xf numFmtId="0" fontId="45" fillId="16" borderId="36" xfId="0" applyFont="1" applyFill="1" applyBorder="1" applyAlignment="1">
      <alignment horizontal="center" vertical="center" wrapText="1"/>
    </xf>
    <xf numFmtId="0" fontId="45" fillId="16" borderId="37" xfId="0" applyFont="1" applyFill="1" applyBorder="1" applyAlignment="1">
      <alignment horizontal="center" vertical="center" wrapText="1"/>
    </xf>
    <xf numFmtId="0" fontId="45" fillId="16" borderId="38" xfId="0" applyFont="1" applyFill="1" applyBorder="1" applyAlignment="1">
      <alignment horizontal="center" vertical="center" wrapText="1"/>
    </xf>
    <xf numFmtId="0" fontId="30" fillId="16" borderId="31" xfId="0" applyFont="1" applyFill="1" applyBorder="1" applyAlignment="1">
      <alignment horizontal="center" vertical="center" wrapText="1"/>
    </xf>
    <xf numFmtId="0" fontId="30" fillId="16" borderId="32" xfId="0" applyFont="1" applyFill="1" applyBorder="1" applyAlignment="1">
      <alignment horizontal="center" vertical="center" wrapText="1"/>
    </xf>
    <xf numFmtId="0" fontId="30" fillId="16" borderId="33" xfId="0" applyFont="1" applyFill="1" applyBorder="1" applyAlignment="1">
      <alignment horizontal="center" vertical="center" wrapText="1"/>
    </xf>
    <xf numFmtId="0" fontId="30" fillId="16" borderId="36" xfId="0" applyFont="1" applyFill="1" applyBorder="1" applyAlignment="1">
      <alignment horizontal="center" vertical="center" wrapText="1"/>
    </xf>
    <xf numFmtId="0" fontId="30" fillId="16" borderId="37" xfId="0" applyFont="1" applyFill="1" applyBorder="1" applyAlignment="1">
      <alignment horizontal="center" vertical="center" wrapText="1"/>
    </xf>
    <xf numFmtId="0" fontId="30" fillId="16" borderId="38" xfId="0" applyFont="1" applyFill="1" applyBorder="1" applyAlignment="1">
      <alignment horizontal="center" vertical="center" wrapText="1"/>
    </xf>
    <xf numFmtId="0" fontId="46" fillId="0" borderId="47" xfId="0" applyFont="1" applyBorder="1" applyAlignment="1">
      <alignment horizontal="center" vertical="center" wrapText="1"/>
    </xf>
    <xf numFmtId="0" fontId="46" fillId="0" borderId="0" xfId="0" applyFont="1" applyAlignment="1">
      <alignment horizontal="center" vertical="center" wrapText="1"/>
    </xf>
    <xf numFmtId="0" fontId="46" fillId="0" borderId="48"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51" xfId="0" applyFont="1" applyBorder="1" applyAlignment="1">
      <alignment horizontal="center" vertical="center" wrapText="1"/>
    </xf>
    <xf numFmtId="0" fontId="35" fillId="2" borderId="31"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39"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40"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38" xfId="0" applyFont="1" applyFill="1" applyBorder="1" applyAlignment="1">
      <alignment horizontal="center" vertical="center" wrapText="1"/>
    </xf>
    <xf numFmtId="0" fontId="5" fillId="0" borderId="0" xfId="0" applyFont="1" applyAlignment="1">
      <alignment horizontal="center" wrapText="1"/>
    </xf>
    <xf numFmtId="0" fontId="5" fillId="0" borderId="47" xfId="0" applyFont="1" applyBorder="1" applyAlignment="1">
      <alignment horizontal="center"/>
    </xf>
    <xf numFmtId="0" fontId="5" fillId="0" borderId="0" xfId="0" applyFont="1" applyAlignment="1">
      <alignment horizontal="center"/>
    </xf>
    <xf numFmtId="0" fontId="5" fillId="0" borderId="48" xfId="0" applyFont="1" applyBorder="1" applyAlignment="1">
      <alignment horizontal="center"/>
    </xf>
    <xf numFmtId="0" fontId="35" fillId="0" borderId="0" xfId="0" applyFont="1" applyAlignment="1">
      <alignment horizontal="center" vertical="top" wrapText="1"/>
    </xf>
    <xf numFmtId="0" fontId="35" fillId="0" borderId="50" xfId="0" applyFont="1" applyBorder="1" applyAlignment="1">
      <alignment horizontal="center" vertical="top" wrapText="1"/>
    </xf>
    <xf numFmtId="0" fontId="51" fillId="0" borderId="47" xfId="0" applyFont="1" applyBorder="1" applyAlignment="1">
      <alignment horizontal="center" vertical="center"/>
    </xf>
    <xf numFmtId="0" fontId="51" fillId="0" borderId="0" xfId="0" applyFont="1" applyAlignment="1">
      <alignment horizontal="center" vertical="center"/>
    </xf>
    <xf numFmtId="0" fontId="51" fillId="0" borderId="48" xfId="0" applyFont="1" applyBorder="1" applyAlignment="1">
      <alignment horizontal="center" vertical="center"/>
    </xf>
    <xf numFmtId="0" fontId="25" fillId="14" borderId="0" xfId="0" applyFont="1" applyFill="1" applyAlignment="1">
      <alignment horizontal="left" vertical="top" wrapText="1"/>
    </xf>
    <xf numFmtId="164" fontId="33" fillId="9" borderId="23" xfId="0" applyNumberFormat="1" applyFont="1" applyFill="1" applyBorder="1" applyAlignment="1" applyProtection="1">
      <alignment horizontal="center" vertical="center" wrapText="1"/>
      <protection locked="0"/>
    </xf>
    <xf numFmtId="164" fontId="33" fillId="9" borderId="24" xfId="0" applyNumberFormat="1" applyFont="1" applyFill="1" applyBorder="1" applyAlignment="1" applyProtection="1">
      <alignment horizontal="center" vertical="center" wrapText="1"/>
      <protection locked="0"/>
    </xf>
    <xf numFmtId="164" fontId="33" fillId="9" borderId="25" xfId="0" applyNumberFormat="1" applyFont="1" applyFill="1" applyBorder="1" applyAlignment="1" applyProtection="1">
      <alignment horizontal="center" vertical="center" wrapText="1"/>
      <protection locked="0"/>
    </xf>
    <xf numFmtId="0" fontId="41" fillId="14" borderId="0" xfId="0" applyFont="1" applyFill="1" applyAlignment="1">
      <alignment horizontal="left" vertical="center" wrapText="1"/>
    </xf>
    <xf numFmtId="0" fontId="66" fillId="6" borderId="20" xfId="2" applyFont="1" applyFill="1" applyBorder="1" applyAlignment="1">
      <alignment horizontal="center" vertical="center" wrapText="1"/>
    </xf>
    <xf numFmtId="0" fontId="66" fillId="6" borderId="21" xfId="2" applyFont="1" applyFill="1" applyBorder="1" applyAlignment="1">
      <alignment horizontal="center" vertical="center" wrapText="1"/>
    </xf>
    <xf numFmtId="164" fontId="56" fillId="6" borderId="5" xfId="0" applyNumberFormat="1" applyFont="1" applyFill="1" applyBorder="1" applyAlignment="1" applyProtection="1">
      <alignment horizontal="center" vertical="center" wrapText="1"/>
      <protection hidden="1"/>
    </xf>
    <xf numFmtId="164" fontId="56" fillId="11" borderId="5" xfId="0" applyNumberFormat="1" applyFont="1" applyFill="1" applyBorder="1" applyAlignment="1" applyProtection="1">
      <alignment horizontal="center" vertical="center" wrapText="1"/>
      <protection hidden="1"/>
    </xf>
    <xf numFmtId="0" fontId="66" fillId="7" borderId="20" xfId="2" applyFont="1" applyFill="1" applyBorder="1" applyAlignment="1">
      <alignment horizontal="center" vertical="center" wrapText="1"/>
    </xf>
    <xf numFmtId="0" fontId="66" fillId="7" borderId="21" xfId="2" applyFont="1" applyFill="1" applyBorder="1" applyAlignment="1">
      <alignment horizontal="center" vertical="center" wrapText="1"/>
    </xf>
    <xf numFmtId="164" fontId="56" fillId="7" borderId="5" xfId="0" applyNumberFormat="1" applyFont="1" applyFill="1" applyBorder="1" applyAlignment="1" applyProtection="1">
      <alignment horizontal="center" vertical="center" wrapText="1"/>
      <protection hidden="1"/>
    </xf>
    <xf numFmtId="0" fontId="25" fillId="14" borderId="0" xfId="0" applyFont="1" applyFill="1" applyAlignment="1">
      <alignment horizontal="left" vertical="center"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cellXfs>
  <cellStyles count="5">
    <cellStyle name="Followed Hyperlink" xfId="4" builtinId="9" hidden="1"/>
    <cellStyle name="Followed Hyperlink" xfId="3" builtinId="9" hidden="1"/>
    <cellStyle name="Formatvorlage 1" xfId="2" xr:uid="{00000000-0005-0000-0000-000002000000}"/>
    <cellStyle name="Hyperlink" xfId="1" builtinId="8"/>
    <cellStyle name="Normal" xfId="0" builtinId="0"/>
  </cellStyles>
  <dxfs count="0"/>
  <tableStyles count="0" defaultTableStyle="TableStyleMedium2" defaultPivotStyle="PivotStyleLight16"/>
  <colors>
    <mruColors>
      <color rgb="FFEF7B24"/>
      <color rgb="FF4C1966"/>
      <color rgb="FFF17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1. Search by product'!A1"/><Relationship Id="rId13" Type="http://schemas.openxmlformats.org/officeDocument/2006/relationships/hyperlink" Target="https://www.unido.org/our-focus-safeguarding-environment-resource-efficient-and-low-carbon-industrial-production/eco-industrial-parks" TargetMode="External"/><Relationship Id="rId3" Type="http://schemas.openxmlformats.org/officeDocument/2006/relationships/image" Target="../media/image2.png"/><Relationship Id="rId7" Type="http://schemas.openxmlformats.org/officeDocument/2006/relationships/hyperlink" Target="#'2. Search by company'!A1"/><Relationship Id="rId12" Type="http://schemas.openxmlformats.org/officeDocument/2006/relationships/image" Target="../media/image6.png"/><Relationship Id="rId2" Type="http://schemas.openxmlformats.org/officeDocument/2006/relationships/image" Target="../media/image1.emf"/><Relationship Id="rId1" Type="http://schemas.openxmlformats.org/officeDocument/2006/relationships/hyperlink" Target="#'1. Pre-selection'!A1"/><Relationship Id="rId6" Type="http://schemas.openxmlformats.org/officeDocument/2006/relationships/image" Target="../media/image4.png"/><Relationship Id="rId11" Type="http://schemas.openxmlformats.org/officeDocument/2006/relationships/hyperlink" Target="https://openknowledge.worldbank.org/bitstream/handle/10986/30458/129958-WP-PUBLIC-A-Practitioners-Handbook-for-Eco-Industrial-Parks.pdf?sequence=1&amp;isAllowed=y" TargetMode="External"/><Relationship Id="rId5" Type="http://schemas.openxmlformats.org/officeDocument/2006/relationships/hyperlink" Target="https://www.unido.org/sites/default/files/files/2018-05/UNIDO%20Eco-Industrial%20Park%20Handbook_English.pdf" TargetMode="External"/><Relationship Id="rId10" Type="http://schemas.openxmlformats.org/officeDocument/2006/relationships/hyperlink" Target="#'3. References'!A1"/><Relationship Id="rId4" Type="http://schemas.openxmlformats.org/officeDocument/2006/relationships/image" Target="../media/image3.png"/><Relationship Id="rId9" Type="http://schemas.openxmlformats.org/officeDocument/2006/relationships/image" Target="../media/image5.jpeg"/><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2. Search by company'!A1"/><Relationship Id="rId1" Type="http://schemas.openxmlformats.org/officeDocument/2006/relationships/hyperlink" Target="#'3. Reference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3. References'!A1"/><Relationship Id="rId1" Type="http://schemas.openxmlformats.org/officeDocument/2006/relationships/hyperlink" Target="#'1. Search by product'!A1"/></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3. References'!A1"/><Relationship Id="rId1" Type="http://schemas.openxmlformats.org/officeDocument/2006/relationships/hyperlink" Target="#'1. Search by product'!A1"/><Relationship Id="rId4" Type="http://schemas.openxmlformats.org/officeDocument/2006/relationships/hyperlink" Target="#'2. Search by company'!A1"/></Relationships>
</file>

<file path=xl/drawings/drawing1.xml><?xml version="1.0" encoding="utf-8"?>
<xdr:wsDr xmlns:xdr="http://schemas.openxmlformats.org/drawingml/2006/spreadsheetDrawing" xmlns:a="http://schemas.openxmlformats.org/drawingml/2006/main">
  <xdr:twoCellAnchor>
    <xdr:from>
      <xdr:col>1</xdr:col>
      <xdr:colOff>8715376</xdr:colOff>
      <xdr:row>2</xdr:row>
      <xdr:rowOff>333375</xdr:rowOff>
    </xdr:from>
    <xdr:to>
      <xdr:col>1</xdr:col>
      <xdr:colOff>11096626</xdr:colOff>
      <xdr:row>2</xdr:row>
      <xdr:rowOff>895350</xdr:rowOff>
    </xdr:to>
    <xdr:sp macro="" textlink="">
      <xdr:nvSpPr>
        <xdr:cNvPr id="17" name="Rectangle 1">
          <a:hlinkClick xmlns:r="http://schemas.openxmlformats.org/officeDocument/2006/relationships" r:id="rId1"/>
          <a:extLst>
            <a:ext uri="{FF2B5EF4-FFF2-40B4-BE49-F238E27FC236}">
              <a16:creationId xmlns:a16="http://schemas.microsoft.com/office/drawing/2014/main" id="{00000000-0008-0000-0000-000011000000}"/>
            </a:ext>
          </a:extLst>
        </xdr:cNvPr>
        <xdr:cNvSpPr/>
      </xdr:nvSpPr>
      <xdr:spPr>
        <a:xfrm>
          <a:off x="301626" y="806450"/>
          <a:ext cx="0" cy="3175"/>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DÉMARRAGE</a:t>
          </a:r>
          <a:endParaRPr lang="en-GB" sz="1800" u="none">
            <a:solidFill>
              <a:schemeClr val="bg1"/>
            </a:solidFill>
            <a:effectLst/>
          </a:endParaRPr>
        </a:p>
      </xdr:txBody>
    </xdr:sp>
    <xdr:clientData fPrintsWithSheet="0"/>
  </xdr:twoCellAnchor>
  <xdr:twoCellAnchor>
    <xdr:from>
      <xdr:col>57</xdr:col>
      <xdr:colOff>179039</xdr:colOff>
      <xdr:row>0</xdr:row>
      <xdr:rowOff>96060</xdr:rowOff>
    </xdr:from>
    <xdr:to>
      <xdr:col>70</xdr:col>
      <xdr:colOff>13460</xdr:colOff>
      <xdr:row>1</xdr:row>
      <xdr:rowOff>369563</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10081229" y="92250"/>
          <a:ext cx="2103193" cy="439155"/>
          <a:chOff x="10886108" y="104908"/>
          <a:chExt cx="2190166" cy="419100"/>
        </a:xfrm>
      </xdr:grpSpPr>
      <xdr:sp macro="" textlink="">
        <xdr:nvSpPr>
          <xdr:cNvPr id="21" name="Flowchart: Alternate Process 20">
            <a:extLst>
              <a:ext uri="{FF2B5EF4-FFF2-40B4-BE49-F238E27FC236}">
                <a16:creationId xmlns:a16="http://schemas.microsoft.com/office/drawing/2014/main" id="{00000000-0008-0000-0000-000015000000}"/>
              </a:ext>
            </a:extLst>
          </xdr:cNvPr>
          <xdr:cNvSpPr/>
        </xdr:nvSpPr>
        <xdr:spPr>
          <a:xfrm>
            <a:off x="10886108" y="104908"/>
            <a:ext cx="2190166" cy="419100"/>
          </a:xfrm>
          <a:prstGeom prst="flowChartAlternateProcess">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22" name="Bild 3" descr="UNIDO E blue.pdf">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25</xdr:col>
      <xdr:colOff>76896</xdr:colOff>
      <xdr:row>97</xdr:row>
      <xdr:rowOff>1341</xdr:rowOff>
    </xdr:from>
    <xdr:to>
      <xdr:col>37</xdr:col>
      <xdr:colOff>35186</xdr:colOff>
      <xdr:row>100</xdr:row>
      <xdr:rowOff>27190</xdr:rowOff>
    </xdr:to>
    <xdr:grpSp>
      <xdr:nvGrpSpPr>
        <xdr:cNvPr id="27" name="Group 26">
          <a:extLst>
            <a:ext uri="{FF2B5EF4-FFF2-40B4-BE49-F238E27FC236}">
              <a16:creationId xmlns:a16="http://schemas.microsoft.com/office/drawing/2014/main" id="{00000000-0008-0000-0000-00001B000000}"/>
            </a:ext>
          </a:extLst>
        </xdr:cNvPr>
        <xdr:cNvGrpSpPr/>
      </xdr:nvGrpSpPr>
      <xdr:grpSpPr>
        <a:xfrm>
          <a:off x="4416983" y="19043058"/>
          <a:ext cx="2045507" cy="322118"/>
          <a:chOff x="4179029" y="9991500"/>
          <a:chExt cx="7732626" cy="200430"/>
        </a:xfrm>
      </xdr:grpSpPr>
      <xdr:pic>
        <xdr:nvPicPr>
          <xdr:cNvPr id="28" name="Picture 27" descr="C:\Users\MeylanF\AppData\Local\Microsoft\Windows\Temporary Internet Files\Content.IE5\NAFLHG8B\Anonymous_Mail_1_icon[1].png">
            <a:extLst>
              <a:ext uri="{FF2B5EF4-FFF2-40B4-BE49-F238E27FC236}">
                <a16:creationId xmlns:a16="http://schemas.microsoft.com/office/drawing/2014/main" id="{00000000-0008-0000-0000-00001C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815" t="22665" r="10760" b="23814"/>
          <a:stretch/>
        </xdr:blipFill>
        <xdr:spPr bwMode="auto">
          <a:xfrm>
            <a:off x="4179029" y="10027366"/>
            <a:ext cx="2542218"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508263" y="9991500"/>
            <a:ext cx="5403392"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u="sng">
                <a:solidFill>
                  <a:srgbClr val="0070C0"/>
                </a:solidFill>
              </a:rPr>
              <a:t>EIP@unido.org</a:t>
            </a:r>
          </a:p>
        </xdr:txBody>
      </xdr:sp>
    </xdr:grpSp>
    <xdr:clientData/>
  </xdr:twoCellAnchor>
  <xdr:twoCellAnchor>
    <xdr:from>
      <xdr:col>46</xdr:col>
      <xdr:colOff>16826</xdr:colOff>
      <xdr:row>59</xdr:row>
      <xdr:rowOff>19050</xdr:rowOff>
    </xdr:from>
    <xdr:to>
      <xdr:col>47</xdr:col>
      <xdr:colOff>95247</xdr:colOff>
      <xdr:row>69</xdr:row>
      <xdr:rowOff>41414</xdr:rowOff>
    </xdr:to>
    <xdr:sp macro="" textlink="">
      <xdr:nvSpPr>
        <xdr:cNvPr id="30" name="Right Brace 29">
          <a:extLst>
            <a:ext uri="{FF2B5EF4-FFF2-40B4-BE49-F238E27FC236}">
              <a16:creationId xmlns:a16="http://schemas.microsoft.com/office/drawing/2014/main" id="{00000000-0008-0000-0000-00001E000000}"/>
            </a:ext>
          </a:extLst>
        </xdr:cNvPr>
        <xdr:cNvSpPr/>
      </xdr:nvSpPr>
      <xdr:spPr>
        <a:xfrm flipH="1">
          <a:off x="7992978" y="12293876"/>
          <a:ext cx="252356" cy="1919081"/>
        </a:xfrm>
        <a:prstGeom prst="rightBrace">
          <a:avLst>
            <a:gd name="adj1" fmla="val 44139"/>
            <a:gd name="adj2" fmla="val 50000"/>
          </a:avLst>
        </a:prstGeom>
        <a:ln w="19050">
          <a:solidFill>
            <a:srgbClr val="EF7B24"/>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50</xdr:col>
      <xdr:colOff>171755</xdr:colOff>
      <xdr:row>31</xdr:row>
      <xdr:rowOff>83858</xdr:rowOff>
    </xdr:from>
    <xdr:to>
      <xdr:col>53</xdr:col>
      <xdr:colOff>171456</xdr:colOff>
      <xdr:row>33</xdr:row>
      <xdr:rowOff>91864</xdr:rowOff>
    </xdr:to>
    <xdr:sp macro="" textlink="">
      <xdr:nvSpPr>
        <xdr:cNvPr id="32" name="Isosceles Triangle 31">
          <a:extLst>
            <a:ext uri="{FF2B5EF4-FFF2-40B4-BE49-F238E27FC236}">
              <a16:creationId xmlns:a16="http://schemas.microsoft.com/office/drawing/2014/main" id="{00000000-0008-0000-0000-000020000000}"/>
            </a:ext>
          </a:extLst>
        </xdr:cNvPr>
        <xdr:cNvSpPr/>
      </xdr:nvSpPr>
      <xdr:spPr>
        <a:xfrm rot="16200000">
          <a:off x="9193941" y="6951613"/>
          <a:ext cx="377800"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159251</xdr:colOff>
      <xdr:row>27</xdr:row>
      <xdr:rowOff>87033</xdr:rowOff>
    </xdr:from>
    <xdr:to>
      <xdr:col>16</xdr:col>
      <xdr:colOff>174353</xdr:colOff>
      <xdr:row>29</xdr:row>
      <xdr:rowOff>107578</xdr:rowOff>
    </xdr:to>
    <xdr:sp macro="" textlink="">
      <xdr:nvSpPr>
        <xdr:cNvPr id="34" name="Isosceles Triangle 33">
          <a:extLst>
            <a:ext uri="{FF2B5EF4-FFF2-40B4-BE49-F238E27FC236}">
              <a16:creationId xmlns:a16="http://schemas.microsoft.com/office/drawing/2014/main" id="{00000000-0008-0000-0000-000022000000}"/>
            </a:ext>
          </a:extLst>
        </xdr:cNvPr>
        <xdr:cNvSpPr/>
      </xdr:nvSpPr>
      <xdr:spPr>
        <a:xfrm rot="16200000">
          <a:off x="2575880" y="6090504"/>
          <a:ext cx="392020" cy="558027"/>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41</xdr:row>
      <xdr:rowOff>84236</xdr:rowOff>
    </xdr:from>
    <xdr:to>
      <xdr:col>17</xdr:col>
      <xdr:colOff>9253</xdr:colOff>
      <xdr:row>43</xdr:row>
      <xdr:rowOff>76205</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2586245" y="8278551"/>
          <a:ext cx="350557" cy="546634"/>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21</xdr:col>
      <xdr:colOff>49972</xdr:colOff>
      <xdr:row>76</xdr:row>
      <xdr:rowOff>58449</xdr:rowOff>
    </xdr:from>
    <xdr:to>
      <xdr:col>29</xdr:col>
      <xdr:colOff>107674</xdr:colOff>
      <xdr:row>80</xdr:row>
      <xdr:rowOff>42387</xdr:rowOff>
    </xdr:to>
    <xdr:sp macro="" textlink="">
      <xdr:nvSpPr>
        <xdr:cNvPr id="39" name="Speech Bubble: Rectangle with Corners Rounded 38">
          <a:extLst>
            <a:ext uri="{FF2B5EF4-FFF2-40B4-BE49-F238E27FC236}">
              <a16:creationId xmlns:a16="http://schemas.microsoft.com/office/drawing/2014/main" id="{00000000-0008-0000-0000-000027000000}"/>
            </a:ext>
          </a:extLst>
        </xdr:cNvPr>
        <xdr:cNvSpPr/>
      </xdr:nvSpPr>
      <xdr:spPr>
        <a:xfrm>
          <a:off x="3677755" y="15662884"/>
          <a:ext cx="1449180" cy="745938"/>
        </a:xfrm>
        <a:prstGeom prst="wedgeRoundRectCallout">
          <a:avLst>
            <a:gd name="adj1" fmla="val -79748"/>
            <a:gd name="adj2" fmla="val 36085"/>
            <a:gd name="adj3" fmla="val 16667"/>
          </a:avLst>
        </a:prstGeom>
        <a:solidFill>
          <a:srgbClr val="EF7B24"/>
        </a:solidFill>
        <a:ln>
          <a:solidFill>
            <a:srgbClr val="EF7B24"/>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fr-fr" sz="1100"/>
            <a:t>Cliquez sur l’icône pour ouvrir le lien web de la publication</a:t>
          </a:r>
          <a:endParaRPr lang="en-GB" sz="1100"/>
        </a:p>
      </xdr:txBody>
    </xdr:sp>
    <xdr:clientData/>
  </xdr:twoCellAnchor>
  <xdr:absoluteAnchor>
    <xdr:pos x="13150353" y="67341"/>
    <xdr:ext cx="788030" cy="521804"/>
    <xdr:pic>
      <xdr:nvPicPr>
        <xdr:cNvPr id="47" name="Bild 2">
          <a:extLst>
            <a:ext uri="{FF2B5EF4-FFF2-40B4-BE49-F238E27FC236}">
              <a16:creationId xmlns:a16="http://schemas.microsoft.com/office/drawing/2014/main" id="{00000000-0008-0000-0000-00002F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1268" b="19718"/>
        <a:stretch/>
      </xdr:blipFill>
      <xdr:spPr>
        <a:xfrm>
          <a:off x="13150353" y="67341"/>
          <a:ext cx="788030" cy="521804"/>
        </a:xfrm>
        <a:prstGeom prst="rect">
          <a:avLst/>
        </a:prstGeom>
      </xdr:spPr>
    </xdr:pic>
    <xdr:clientData/>
  </xdr:absoluteAnchor>
  <xdr:twoCellAnchor editAs="oneCell">
    <xdr:from>
      <xdr:col>63</xdr:col>
      <xdr:colOff>104775</xdr:colOff>
      <xdr:row>76</xdr:row>
      <xdr:rowOff>104775</xdr:rowOff>
    </xdr:from>
    <xdr:to>
      <xdr:col>69</xdr:col>
      <xdr:colOff>153519</xdr:colOff>
      <xdr:row>84</xdr:row>
      <xdr:rowOff>103167</xdr:rowOff>
    </xdr:to>
    <xdr:pic>
      <xdr:nvPicPr>
        <xdr:cNvPr id="50" name="Picture 49">
          <a:hlinkClick xmlns:r="http://schemas.openxmlformats.org/officeDocument/2006/relationships" r:id="rId5"/>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49050" y="23126700"/>
          <a:ext cx="1134594" cy="1449366"/>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xdr:from>
      <xdr:col>3</xdr:col>
      <xdr:colOff>35551</xdr:colOff>
      <xdr:row>42</xdr:row>
      <xdr:rowOff>165293</xdr:rowOff>
    </xdr:from>
    <xdr:to>
      <xdr:col>13</xdr:col>
      <xdr:colOff>16502</xdr:colOff>
      <xdr:row>47</xdr:row>
      <xdr:rowOff>160812</xdr:rowOff>
    </xdr:to>
    <xdr:sp macro="" textlink="">
      <xdr:nvSpPr>
        <xdr:cNvPr id="51" name="Rectangle 1">
          <a:hlinkClick xmlns:r="http://schemas.openxmlformats.org/officeDocument/2006/relationships" r:id="rId7"/>
          <a:extLst>
            <a:ext uri="{FF2B5EF4-FFF2-40B4-BE49-F238E27FC236}">
              <a16:creationId xmlns:a16="http://schemas.microsoft.com/office/drawing/2014/main" id="{00000000-0008-0000-0000-000033000000}"/>
            </a:ext>
          </a:extLst>
        </xdr:cNvPr>
        <xdr:cNvSpPr/>
      </xdr:nvSpPr>
      <xdr:spPr>
        <a:xfrm>
          <a:off x="565638" y="9549489"/>
          <a:ext cx="1803125" cy="906606"/>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RECHERCHE PAR </a:t>
          </a:r>
          <a:br>
            <a:rPr lang="en-GB" sz="1600" b="1" u="none">
              <a:solidFill>
                <a:schemeClr val="bg1"/>
              </a:solidFill>
              <a:effectLst/>
              <a:latin typeface="+mn-lt"/>
              <a:ea typeface="+mn-ea"/>
              <a:cs typeface="+mn-cs"/>
            </a:rPr>
          </a:br>
          <a:r>
            <a:rPr lang="fr-fr" sz="1600" b="1">
              <a:solidFill>
                <a:schemeClr val="bg1"/>
              </a:solidFill>
              <a:effectLst/>
              <a:latin typeface="+mn-lt"/>
              <a:ea typeface="+mn-ea"/>
              <a:cs typeface="+mn-cs"/>
            </a:rPr>
            <a:t>SOCIÉTÉ</a:t>
          </a:r>
        </a:p>
      </xdr:txBody>
    </xdr:sp>
    <xdr:clientData fPrintsWithSheet="0"/>
  </xdr:twoCellAnchor>
  <xdr:oneCellAnchor>
    <xdr:from>
      <xdr:col>2</xdr:col>
      <xdr:colOff>158751</xdr:colOff>
      <xdr:row>26</xdr:row>
      <xdr:rowOff>34925</xdr:rowOff>
    </xdr:from>
    <xdr:ext cx="1809750" cy="952500"/>
    <xdr:sp macro="" textlink="">
      <xdr:nvSpPr>
        <xdr:cNvPr id="52" name="Rectangle 1">
          <a:hlinkClick xmlns:r="http://schemas.openxmlformats.org/officeDocument/2006/relationships" r:id="rId8"/>
          <a:extLst>
            <a:ext uri="{FF2B5EF4-FFF2-40B4-BE49-F238E27FC236}">
              <a16:creationId xmlns:a16="http://schemas.microsoft.com/office/drawing/2014/main" id="{00000000-0008-0000-0000-000034000000}"/>
            </a:ext>
          </a:extLst>
        </xdr:cNvPr>
        <xdr:cNvSpPr/>
      </xdr:nvSpPr>
      <xdr:spPr>
        <a:xfrm>
          <a:off x="501651" y="5930900"/>
          <a:ext cx="1809750" cy="95250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RECHERCHE </a:t>
          </a:r>
        </a:p>
        <a:p>
          <a:pPr marL="0" indent="0" algn="ctr"/>
          <a:r>
            <a:rPr lang="fr-fr" sz="1600" b="1">
              <a:solidFill>
                <a:schemeClr val="bg1"/>
              </a:solidFill>
              <a:effectLst/>
              <a:latin typeface="+mn-lt"/>
              <a:ea typeface="+mn-ea"/>
              <a:cs typeface="+mn-cs"/>
            </a:rPr>
            <a:t>SOUS-PRODUITS / DÉCHETS</a:t>
          </a:r>
          <a:endParaRPr lang="en-GB" sz="1600" b="1" u="none">
            <a:solidFill>
              <a:schemeClr val="bg1"/>
            </a:solidFill>
            <a:effectLst/>
            <a:latin typeface="+mn-lt"/>
            <a:ea typeface="+mn-ea"/>
            <a:cs typeface="+mn-cs"/>
          </a:endParaRPr>
        </a:p>
      </xdr:txBody>
    </xdr:sp>
    <xdr:clientData fPrintsWithSheet="0"/>
  </xdr:oneCellAnchor>
  <xdr:twoCellAnchor>
    <xdr:from>
      <xdr:col>1</xdr:col>
      <xdr:colOff>128493</xdr:colOff>
      <xdr:row>59</xdr:row>
      <xdr:rowOff>101227</xdr:rowOff>
    </xdr:from>
    <xdr:to>
      <xdr:col>10</xdr:col>
      <xdr:colOff>115662</xdr:colOff>
      <xdr:row>68</xdr:row>
      <xdr:rowOff>28576</xdr:rowOff>
    </xdr:to>
    <xdr:pic>
      <xdr:nvPicPr>
        <xdr:cNvPr id="55" name="Picture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b="24715"/>
        <a:stretch>
          <a:fillRect/>
        </a:stretch>
      </xdr:blipFill>
      <xdr:spPr bwMode="auto">
        <a:xfrm>
          <a:off x="280893" y="12350377"/>
          <a:ext cx="1530219" cy="1632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107204</xdr:colOff>
      <xdr:row>34</xdr:row>
      <xdr:rowOff>11206</xdr:rowOff>
    </xdr:from>
    <xdr:to>
      <xdr:col>9</xdr:col>
      <xdr:colOff>11207</xdr:colOff>
      <xdr:row>36</xdr:row>
      <xdr:rowOff>172945</xdr:rowOff>
    </xdr:to>
    <xdr:sp macro="" textlink="">
      <xdr:nvSpPr>
        <xdr:cNvPr id="4" name="Arrow: Up-Down 3">
          <a:extLst>
            <a:ext uri="{FF2B5EF4-FFF2-40B4-BE49-F238E27FC236}">
              <a16:creationId xmlns:a16="http://schemas.microsoft.com/office/drawing/2014/main" id="{00000000-0008-0000-0000-000004000000}"/>
            </a:ext>
          </a:extLst>
        </xdr:cNvPr>
        <xdr:cNvSpPr/>
      </xdr:nvSpPr>
      <xdr:spPr>
        <a:xfrm>
          <a:off x="1160557" y="7530353"/>
          <a:ext cx="441885" cy="520327"/>
        </a:xfrm>
        <a:prstGeom prst="upDownArrow">
          <a:avLst>
            <a:gd name="adj1" fmla="val 44964"/>
            <a:gd name="adj2" fmla="val 39912"/>
          </a:avLst>
        </a:prstGeom>
        <a:solidFill>
          <a:srgbClr val="EF7B24"/>
        </a:solidFill>
        <a:ln>
          <a:solidFill>
            <a:srgbClr val="EF7B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50</xdr:col>
      <xdr:colOff>171756</xdr:colOff>
      <xdr:row>37</xdr:row>
      <xdr:rowOff>45757</xdr:rowOff>
    </xdr:from>
    <xdr:to>
      <xdr:col>53</xdr:col>
      <xdr:colOff>171457</xdr:colOff>
      <xdr:row>39</xdr:row>
      <xdr:rowOff>8940</xdr:rowOff>
    </xdr:to>
    <xdr:sp macro="" textlink="">
      <xdr:nvSpPr>
        <xdr:cNvPr id="57" name="Isosceles Triangle 56">
          <a:extLst>
            <a:ext uri="{FF2B5EF4-FFF2-40B4-BE49-F238E27FC236}">
              <a16:creationId xmlns:a16="http://schemas.microsoft.com/office/drawing/2014/main" id="{00000000-0008-0000-0000-000039000000}"/>
            </a:ext>
          </a:extLst>
        </xdr:cNvPr>
        <xdr:cNvSpPr/>
      </xdr:nvSpPr>
      <xdr:spPr>
        <a:xfrm rot="16200000">
          <a:off x="9281627" y="8423786"/>
          <a:ext cx="382283" cy="54262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61</xdr:col>
      <xdr:colOff>91092</xdr:colOff>
      <xdr:row>47</xdr:row>
      <xdr:rowOff>112295</xdr:rowOff>
    </xdr:from>
    <xdr:to>
      <xdr:col>70</xdr:col>
      <xdr:colOff>73909</xdr:colOff>
      <xdr:row>51</xdr:row>
      <xdr:rowOff>27504</xdr:rowOff>
    </xdr:to>
    <xdr:sp macro="" textlink="">
      <xdr:nvSpPr>
        <xdr:cNvPr id="58" name="Rectangle 1">
          <a:hlinkClick xmlns:r="http://schemas.openxmlformats.org/officeDocument/2006/relationships" r:id="rId10"/>
          <a:extLst>
            <a:ext uri="{FF2B5EF4-FFF2-40B4-BE49-F238E27FC236}">
              <a16:creationId xmlns:a16="http://schemas.microsoft.com/office/drawing/2014/main" id="{00000000-0008-0000-0000-00003A000000}"/>
            </a:ext>
          </a:extLst>
        </xdr:cNvPr>
        <xdr:cNvSpPr/>
      </xdr:nvSpPr>
      <xdr:spPr>
        <a:xfrm>
          <a:off x="11189788" y="10407578"/>
          <a:ext cx="1622773" cy="644078"/>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RÉFÉRENCES</a:t>
          </a:r>
        </a:p>
      </xdr:txBody>
    </xdr:sp>
    <xdr:clientData fPrintsWithSheet="0"/>
  </xdr:twoCellAnchor>
  <xdr:twoCellAnchor editAs="oneCell">
    <xdr:from>
      <xdr:col>35</xdr:col>
      <xdr:colOff>121639</xdr:colOff>
      <xdr:row>76</xdr:row>
      <xdr:rowOff>140805</xdr:rowOff>
    </xdr:from>
    <xdr:to>
      <xdr:col>43</xdr:col>
      <xdr:colOff>69661</xdr:colOff>
      <xdr:row>83</xdr:row>
      <xdr:rowOff>160544</xdr:rowOff>
    </xdr:to>
    <xdr:pic>
      <xdr:nvPicPr>
        <xdr:cNvPr id="23" name="Picture 22">
          <a:hlinkClick xmlns:r="http://schemas.openxmlformats.org/officeDocument/2006/relationships" r:id="rId11"/>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2"/>
        <a:stretch>
          <a:fillRect/>
        </a:stretch>
      </xdr:blipFill>
      <xdr:spPr>
        <a:xfrm>
          <a:off x="6184509" y="15745240"/>
          <a:ext cx="1342675" cy="1350064"/>
        </a:xfrm>
        <a:prstGeom prst="rect">
          <a:avLst/>
        </a:prstGeom>
        <a:effectLst>
          <a:outerShdw blurRad="190500" dir="2700000" algn="tl" rotWithShape="0">
            <a:prstClr val="black">
              <a:alpha val="70000"/>
            </a:prstClr>
          </a:outerShdw>
        </a:effectLst>
      </xdr:spPr>
    </xdr:pic>
    <xdr:clientData/>
  </xdr:twoCellAnchor>
  <xdr:twoCellAnchor editAs="oneCell">
    <xdr:from>
      <xdr:col>9</xdr:col>
      <xdr:colOff>86002</xdr:colOff>
      <xdr:row>76</xdr:row>
      <xdr:rowOff>86002</xdr:rowOff>
    </xdr:from>
    <xdr:to>
      <xdr:col>17</xdr:col>
      <xdr:colOff>1519</xdr:colOff>
      <xdr:row>84</xdr:row>
      <xdr:rowOff>83246</xdr:rowOff>
    </xdr:to>
    <xdr:pic>
      <xdr:nvPicPr>
        <xdr:cNvPr id="24" name="Picture 23">
          <a:hlinkClick xmlns:r="http://schemas.openxmlformats.org/officeDocument/2006/relationships" r:id="rId13"/>
          <a:extLst>
            <a:ext uri="{FF2B5EF4-FFF2-40B4-BE49-F238E27FC236}">
              <a16:creationId xmlns:a16="http://schemas.microsoft.com/office/drawing/2014/main" id="{762C3A7E-83FA-4ACA-8757-EE0E301600B9}"/>
            </a:ext>
          </a:extLst>
        </xdr:cNvPr>
        <xdr:cNvPicPr>
          <a:picLocks noChangeAspect="1"/>
        </xdr:cNvPicPr>
      </xdr:nvPicPr>
      <xdr:blipFill>
        <a:blip xmlns:r="http://schemas.openxmlformats.org/officeDocument/2006/relationships" r:embed="rId14"/>
        <a:stretch>
          <a:fillRect/>
        </a:stretch>
      </xdr:blipFill>
      <xdr:spPr>
        <a:xfrm>
          <a:off x="1709393" y="15483372"/>
          <a:ext cx="1362489" cy="1458158"/>
        </a:xfrm>
        <a:prstGeom prst="rect">
          <a:avLst/>
        </a:prstGeom>
        <a:effectLst>
          <a:outerShdw blurRad="190500" dir="2700000" algn="ctr"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1035050</xdr:colOff>
      <xdr:row>4</xdr:row>
      <xdr:rowOff>704850</xdr:rowOff>
    </xdr:from>
    <xdr:to>
      <xdr:col>2</xdr:col>
      <xdr:colOff>1038225</xdr:colOff>
      <xdr:row>4</xdr:row>
      <xdr:rowOff>1120775</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3292475" y="2200275"/>
          <a:ext cx="3175" cy="41592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1068180</xdr:colOff>
      <xdr:row>4</xdr:row>
      <xdr:rowOff>735910</xdr:rowOff>
    </xdr:from>
    <xdr:to>
      <xdr:col>1</xdr:col>
      <xdr:colOff>1068180</xdr:colOff>
      <xdr:row>4</xdr:row>
      <xdr:rowOff>1111250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211055" y="2231335"/>
          <a:ext cx="0" cy="37534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46519</xdr:colOff>
      <xdr:row>4</xdr:row>
      <xdr:rowOff>180975</xdr:rowOff>
    </xdr:from>
    <xdr:to>
      <xdr:col>4</xdr:col>
      <xdr:colOff>520700</xdr:colOff>
      <xdr:row>4</xdr:row>
      <xdr:rowOff>742950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2303944" y="1619250"/>
          <a:ext cx="2922106" cy="5619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50" b="1">
              <a:solidFill>
                <a:schemeClr val="bg1">
                  <a:lumMod val="50000"/>
                </a:schemeClr>
              </a:solidFill>
            </a:rPr>
            <a:t>2. Cet encadré présente une liste de sous-produits similaires,</a:t>
          </a:r>
          <a:r>
            <a:rPr lang="fr-fr" sz="1050">
              <a:solidFill>
                <a:schemeClr val="bg1">
                  <a:lumMod val="50000"/>
                </a:schemeClr>
              </a:solidFill>
            </a:rPr>
            <a:t> </a:t>
          </a:r>
          <a:br>
            <a:rPr lang="en-US" sz="1050">
              <a:solidFill>
                <a:schemeClr val="bg1">
                  <a:lumMod val="50000"/>
                </a:schemeClr>
              </a:solidFill>
            </a:rPr>
          </a:br>
          <a:r>
            <a:rPr lang="fr-fr" sz="1050">
              <a:solidFill>
                <a:schemeClr val="bg1">
                  <a:lumMod val="50000"/>
                </a:schemeClr>
              </a:solidFill>
            </a:rPr>
            <a:t>ou des noms alternatifs qui sont parfois utilisés.</a:t>
          </a:r>
        </a:p>
      </xdr:txBody>
    </xdr:sp>
    <xdr:clientData/>
  </xdr:twoCellAnchor>
  <xdr:twoCellAnchor>
    <xdr:from>
      <xdr:col>4</xdr:col>
      <xdr:colOff>754833</xdr:colOff>
      <xdr:row>4</xdr:row>
      <xdr:rowOff>190500</xdr:rowOff>
    </xdr:from>
    <xdr:to>
      <xdr:col>6</xdr:col>
      <xdr:colOff>215900</xdr:colOff>
      <xdr:row>4</xdr:row>
      <xdr:rowOff>762001</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5460183" y="1628775"/>
          <a:ext cx="4071167" cy="5715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50" b="1">
              <a:solidFill>
                <a:srgbClr val="7F7F7F"/>
              </a:solidFill>
            </a:rPr>
            <a:t>3. Qui pourrait vendre ou acheter ce sous-produit</a:t>
          </a:r>
          <a:r>
            <a:rPr lang="fr-fr" sz="1050">
              <a:solidFill>
                <a:srgbClr val="7F7F7F"/>
              </a:solidFill>
            </a:rPr>
            <a:t> </a:t>
          </a:r>
          <a:r>
            <a:rPr lang="fr-fr" sz="1050" b="1">
              <a:solidFill>
                <a:srgbClr val="7F7F7F"/>
              </a:solidFill>
            </a:rPr>
            <a:t>?</a:t>
          </a:r>
          <a:endParaRPr lang="en-US" sz="1050" b="1">
            <a:solidFill>
              <a:srgbClr val="7F7F7F"/>
            </a:solidFill>
            <a:effectLst/>
            <a:latin typeface="+mn-lt"/>
            <a:ea typeface="+mn-ea"/>
            <a:cs typeface="+mn-cs"/>
          </a:endParaRPr>
        </a:p>
        <a:p>
          <a:pPr algn="ctr"/>
          <a:r>
            <a:rPr lang="fr-fr" sz="1050">
              <a:solidFill>
                <a:srgbClr val="7F7F7F"/>
              </a:solidFill>
              <a:effectLst/>
              <a:latin typeface="+mn-lt"/>
              <a:ea typeface="+mn-ea"/>
              <a:cs typeface="+mn-cs"/>
            </a:rPr>
            <a:t>Vous pouvez y trouver des entreprises potentiellement intéressées par votre sous-produit</a:t>
          </a:r>
          <a:endParaRPr lang="en-US" sz="1050">
            <a:solidFill>
              <a:srgbClr val="7F7F7F"/>
            </a:solidFill>
          </a:endParaRPr>
        </a:p>
      </xdr:txBody>
    </xdr:sp>
    <xdr:clientData/>
  </xdr:twoCellAnchor>
  <xdr:twoCellAnchor>
    <xdr:from>
      <xdr:col>4</xdr:col>
      <xdr:colOff>1450842</xdr:colOff>
      <xdr:row>4</xdr:row>
      <xdr:rowOff>762001</xdr:rowOff>
    </xdr:from>
    <xdr:to>
      <xdr:col>5</xdr:col>
      <xdr:colOff>485367</xdr:colOff>
      <xdr:row>4</xdr:row>
      <xdr:rowOff>1106559</xdr:rowOff>
    </xdr:to>
    <xdr:cxnSp macro="">
      <xdr:nvCxnSpPr>
        <xdr:cNvPr id="27" name="Straight Arrow Connector 26">
          <a:extLst>
            <a:ext uri="{FF2B5EF4-FFF2-40B4-BE49-F238E27FC236}">
              <a16:creationId xmlns:a16="http://schemas.microsoft.com/office/drawing/2014/main" id="{00000000-0008-0000-0100-00001B000000}"/>
            </a:ext>
          </a:extLst>
        </xdr:cNvPr>
        <xdr:cNvCxnSpPr>
          <a:stCxn id="17" idx="2"/>
        </xdr:cNvCxnSpPr>
      </xdr:nvCxnSpPr>
      <xdr:spPr>
        <a:xfrm flipH="1">
          <a:off x="6156192" y="2200276"/>
          <a:ext cx="1339575" cy="344558"/>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485367</xdr:colOff>
      <xdr:row>4</xdr:row>
      <xdr:rowOff>762001</xdr:rowOff>
    </xdr:from>
    <xdr:to>
      <xdr:col>5</xdr:col>
      <xdr:colOff>1085850</xdr:colOff>
      <xdr:row>4</xdr:row>
      <xdr:rowOff>1123950</xdr:rowOff>
    </xdr:to>
    <xdr:cxnSp macro="">
      <xdr:nvCxnSpPr>
        <xdr:cNvPr id="36" name="Straight Arrow Connector 35">
          <a:extLst>
            <a:ext uri="{FF2B5EF4-FFF2-40B4-BE49-F238E27FC236}">
              <a16:creationId xmlns:a16="http://schemas.microsoft.com/office/drawing/2014/main" id="{00000000-0008-0000-0100-000024000000}"/>
            </a:ext>
          </a:extLst>
        </xdr:cNvPr>
        <xdr:cNvCxnSpPr>
          <a:stCxn id="17" idx="2"/>
        </xdr:cNvCxnSpPr>
      </xdr:nvCxnSpPr>
      <xdr:spPr>
        <a:xfrm>
          <a:off x="7495767" y="2200276"/>
          <a:ext cx="600483" cy="361949"/>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628650</xdr:colOff>
      <xdr:row>4</xdr:row>
      <xdr:rowOff>200026</xdr:rowOff>
    </xdr:from>
    <xdr:to>
      <xdr:col>7</xdr:col>
      <xdr:colOff>2216150</xdr:colOff>
      <xdr:row>4</xdr:row>
      <xdr:rowOff>771526</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9944100" y="1638301"/>
          <a:ext cx="3768725" cy="571500"/>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50" b="1">
              <a:solidFill>
                <a:srgbClr val="7F7F7F"/>
              </a:solidFill>
            </a:rPr>
            <a:t>4. Plus d’informations</a:t>
          </a:r>
          <a:r>
            <a:rPr lang="fr-fr" sz="1050">
              <a:solidFill>
                <a:srgbClr val="7F7F7F"/>
              </a:solidFill>
            </a:rPr>
            <a:t> </a:t>
          </a:r>
          <a:r>
            <a:rPr lang="fr-fr" sz="1050" b="1">
              <a:solidFill>
                <a:srgbClr val="7F7F7F"/>
              </a:solidFill>
            </a:rPr>
            <a:t>?</a:t>
          </a:r>
        </a:p>
        <a:p>
          <a:pPr algn="ctr"/>
          <a:r>
            <a:rPr lang="fr-fr" sz="1050">
              <a:solidFill>
                <a:srgbClr val="7F7F7F"/>
              </a:solidFill>
            </a:rPr>
            <a:t>Veuillez consulter la rubrique « Références » pour les liens Internet et les articles académiques</a:t>
          </a:r>
          <a:endParaRPr lang="en-US" sz="1050">
            <a:solidFill>
              <a:srgbClr val="7F7F7F"/>
            </a:solidFill>
          </a:endParaRPr>
        </a:p>
      </xdr:txBody>
    </xdr:sp>
    <xdr:clientData/>
  </xdr:twoCellAnchor>
  <xdr:twoCellAnchor>
    <xdr:from>
      <xdr:col>6</xdr:col>
      <xdr:colOff>981076</xdr:colOff>
      <xdr:row>4</xdr:row>
      <xdr:rowOff>771526</xdr:rowOff>
    </xdr:from>
    <xdr:to>
      <xdr:col>7</xdr:col>
      <xdr:colOff>331788</xdr:colOff>
      <xdr:row>4</xdr:row>
      <xdr:rowOff>1114425</xdr:rowOff>
    </xdr:to>
    <xdr:cxnSp macro="">
      <xdr:nvCxnSpPr>
        <xdr:cNvPr id="10" name="Straight Arrow Connector 9">
          <a:extLst>
            <a:ext uri="{FF2B5EF4-FFF2-40B4-BE49-F238E27FC236}">
              <a16:creationId xmlns:a16="http://schemas.microsoft.com/office/drawing/2014/main" id="{00000000-0008-0000-0100-00000A000000}"/>
            </a:ext>
          </a:extLst>
        </xdr:cNvPr>
        <xdr:cNvCxnSpPr>
          <a:stCxn id="37" idx="2"/>
        </xdr:cNvCxnSpPr>
      </xdr:nvCxnSpPr>
      <xdr:spPr>
        <a:xfrm flipH="1">
          <a:off x="10296526" y="2209801"/>
          <a:ext cx="1531937" cy="342899"/>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331788</xdr:colOff>
      <xdr:row>4</xdr:row>
      <xdr:rowOff>771526</xdr:rowOff>
    </xdr:from>
    <xdr:to>
      <xdr:col>7</xdr:col>
      <xdr:colOff>1590675</xdr:colOff>
      <xdr:row>4</xdr:row>
      <xdr:rowOff>1104900</xdr:rowOff>
    </xdr:to>
    <xdr:cxnSp macro="">
      <xdr:nvCxnSpPr>
        <xdr:cNvPr id="15" name="Straight Arrow Connector 14">
          <a:extLst>
            <a:ext uri="{FF2B5EF4-FFF2-40B4-BE49-F238E27FC236}">
              <a16:creationId xmlns:a16="http://schemas.microsoft.com/office/drawing/2014/main" id="{00000000-0008-0000-0100-00000F000000}"/>
            </a:ext>
          </a:extLst>
        </xdr:cNvPr>
        <xdr:cNvCxnSpPr>
          <a:stCxn id="37" idx="2"/>
        </xdr:cNvCxnSpPr>
      </xdr:nvCxnSpPr>
      <xdr:spPr>
        <a:xfrm>
          <a:off x="11828463" y="2209801"/>
          <a:ext cx="1258887" cy="333374"/>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164134</xdr:colOff>
      <xdr:row>4</xdr:row>
      <xdr:rowOff>177800</xdr:rowOff>
    </xdr:from>
    <xdr:to>
      <xdr:col>1</xdr:col>
      <xdr:colOff>1964638</xdr:colOff>
      <xdr:row>4</xdr:row>
      <xdr:rowOff>734521</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307009" y="1673225"/>
          <a:ext cx="1800504" cy="556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t>1. Faites d’abord votre sélection ici</a:t>
          </a:r>
          <a:r>
            <a:rPr lang="fr-fr" sz="1400"/>
            <a:t> </a:t>
          </a:r>
          <a:r>
            <a:rPr lang="fr-fr" sz="1400" b="1"/>
            <a:t>!</a:t>
          </a:r>
        </a:p>
      </xdr:txBody>
    </xdr:sp>
    <xdr:clientData/>
  </xdr:twoCellAnchor>
  <xdr:twoCellAnchor>
    <xdr:from>
      <xdr:col>7</xdr:col>
      <xdr:colOff>1939925</xdr:colOff>
      <xdr:row>0</xdr:row>
      <xdr:rowOff>180975</xdr:rowOff>
    </xdr:from>
    <xdr:to>
      <xdr:col>7</xdr:col>
      <xdr:colOff>3606800</xdr:colOff>
      <xdr:row>1</xdr:row>
      <xdr:rowOff>647700</xdr:rowOff>
    </xdr:to>
    <xdr:sp macro="" textlink="">
      <xdr:nvSpPr>
        <xdr:cNvPr id="18" name="Rectangle 1">
          <a:hlinkClick xmlns:r="http://schemas.openxmlformats.org/officeDocument/2006/relationships" r:id="rId1"/>
          <a:extLst>
            <a:ext uri="{FF2B5EF4-FFF2-40B4-BE49-F238E27FC236}">
              <a16:creationId xmlns:a16="http://schemas.microsoft.com/office/drawing/2014/main" id="{00000000-0008-0000-0100-000012000000}"/>
            </a:ext>
          </a:extLst>
        </xdr:cNvPr>
        <xdr:cNvSpPr/>
      </xdr:nvSpPr>
      <xdr:spPr>
        <a:xfrm>
          <a:off x="13436600" y="180975"/>
          <a:ext cx="1666875" cy="74295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RÉFÉRENCES</a:t>
          </a:r>
        </a:p>
      </xdr:txBody>
    </xdr:sp>
    <xdr:clientData fPrintsWithSheet="0"/>
  </xdr:twoCellAnchor>
  <xdr:twoCellAnchor>
    <xdr:from>
      <xdr:col>6</xdr:col>
      <xdr:colOff>2178050</xdr:colOff>
      <xdr:row>0</xdr:row>
      <xdr:rowOff>177801</xdr:rowOff>
    </xdr:from>
    <xdr:to>
      <xdr:col>7</xdr:col>
      <xdr:colOff>1787525</xdr:colOff>
      <xdr:row>1</xdr:row>
      <xdr:rowOff>630519</xdr:rowOff>
    </xdr:to>
    <xdr:sp macro="" textlink="">
      <xdr:nvSpPr>
        <xdr:cNvPr id="20" name="Rectangle 1">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11493500" y="177801"/>
          <a:ext cx="1790700" cy="728943"/>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RECHERCHE PAR </a:t>
          </a:r>
          <a:br>
            <a:rPr lang="en-GB" sz="1600" b="1" u="none">
              <a:solidFill>
                <a:schemeClr val="bg1"/>
              </a:solidFill>
              <a:effectLst/>
              <a:latin typeface="+mn-lt"/>
              <a:ea typeface="+mn-ea"/>
              <a:cs typeface="+mn-cs"/>
            </a:rPr>
          </a:br>
          <a:r>
            <a:rPr lang="fr-fr" sz="1600" b="1">
              <a:solidFill>
                <a:schemeClr val="bg1"/>
              </a:solidFill>
              <a:effectLst/>
              <a:latin typeface="+mn-lt"/>
              <a:ea typeface="+mn-ea"/>
              <a:cs typeface="+mn-cs"/>
            </a:rPr>
            <a:t>SOCIÉTÉ</a:t>
          </a:r>
        </a:p>
      </xdr:txBody>
    </xdr:sp>
    <xdr:clientData fPrintsWithSheet="0"/>
  </xdr:twoCellAnchor>
  <xdr:twoCellAnchor>
    <xdr:from>
      <xdr:col>6</xdr:col>
      <xdr:colOff>361950</xdr:colOff>
      <xdr:row>0</xdr:row>
      <xdr:rowOff>206375</xdr:rowOff>
    </xdr:from>
    <xdr:to>
      <xdr:col>6</xdr:col>
      <xdr:colOff>1990725</xdr:colOff>
      <xdr:row>1</xdr:row>
      <xdr:rowOff>649569</xdr:rowOff>
    </xdr:to>
    <xdr:sp macro="" textlink="">
      <xdr:nvSpPr>
        <xdr:cNvPr id="43" name="Rectangle 1">
          <a:hlinkClick xmlns:r="http://schemas.openxmlformats.org/officeDocument/2006/relationships" r:id="rId3"/>
          <a:extLst>
            <a:ext uri="{FF2B5EF4-FFF2-40B4-BE49-F238E27FC236}">
              <a16:creationId xmlns:a16="http://schemas.microsoft.com/office/drawing/2014/main" id="{00000000-0008-0000-0100-00002B000000}"/>
            </a:ext>
          </a:extLst>
        </xdr:cNvPr>
        <xdr:cNvSpPr/>
      </xdr:nvSpPr>
      <xdr:spPr>
        <a:xfrm>
          <a:off x="9677400" y="206375"/>
          <a:ext cx="1628775" cy="719419"/>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ALLER AUX INSTRUCTIONS</a:t>
          </a:r>
          <a:endParaRPr lang="en-GB" sz="1600" b="1" u="none">
            <a:solidFill>
              <a:schemeClr val="bg1"/>
            </a:solidFill>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915694</xdr:colOff>
      <xdr:row>14</xdr:row>
      <xdr:rowOff>37652</xdr:rowOff>
    </xdr:from>
    <xdr:to>
      <xdr:col>1</xdr:col>
      <xdr:colOff>1887244</xdr:colOff>
      <xdr:row>16</xdr:row>
      <xdr:rowOff>87597</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rot="5400000">
          <a:off x="1370893" y="4681129"/>
          <a:ext cx="352504" cy="971550"/>
        </a:xfrm>
        <a:prstGeom prst="righ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797429</xdr:colOff>
      <xdr:row>21</xdr:row>
      <xdr:rowOff>36293</xdr:rowOff>
    </xdr:from>
    <xdr:to>
      <xdr:col>1</xdr:col>
      <xdr:colOff>1812854</xdr:colOff>
      <xdr:row>23</xdr:row>
      <xdr:rowOff>38643</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rot="5400000">
          <a:off x="1298363" y="6045976"/>
          <a:ext cx="304909" cy="101542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347382</xdr:colOff>
      <xdr:row>17</xdr:row>
      <xdr:rowOff>7257</xdr:rowOff>
    </xdr:from>
    <xdr:to>
      <xdr:col>6</xdr:col>
      <xdr:colOff>201706</xdr:colOff>
      <xdr:row>21</xdr:row>
      <xdr:rowOff>33618</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2442882" y="5240404"/>
          <a:ext cx="3316942" cy="1046096"/>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ysClr val="windowText" lastClr="000000"/>
              </a:solidFill>
            </a:rPr>
            <a:t>2. </a:t>
          </a:r>
          <a:r>
            <a:rPr lang="fr-fr" sz="1200">
              <a:solidFill>
                <a:sysClr val="windowText" lastClr="000000"/>
              </a:solidFill>
            </a:rPr>
            <a:t>Quels intrants pourriez-vous </a:t>
          </a:r>
          <a:r>
            <a:rPr lang="fr-fr" sz="1200" b="1">
              <a:solidFill>
                <a:sysClr val="windowText" lastClr="000000"/>
              </a:solidFill>
            </a:rPr>
            <a:t>acheter </a:t>
          </a:r>
          <a:r>
            <a:rPr lang="fr-fr" sz="1200">
              <a:solidFill>
                <a:sysClr val="windowText" lastClr="000000"/>
              </a:solidFill>
            </a:rPr>
            <a:t>à une entreprise voisine ?</a:t>
          </a:r>
        </a:p>
        <a:p>
          <a:pPr algn="ctr"/>
          <a:r>
            <a:rPr lang="fr-fr" sz="1200">
              <a:solidFill>
                <a:sysClr val="windowText" lastClr="000000"/>
              </a:solidFill>
            </a:rPr>
            <a:t>(ou) </a:t>
          </a:r>
        </a:p>
        <a:p>
          <a:pPr marL="0" marR="0" indent="0" algn="ctr"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Quels intrants pourriez-vous </a:t>
          </a:r>
          <a:r>
            <a:rPr lang="fr-fr" sz="1200" b="1">
              <a:solidFill>
                <a:sysClr val="windowText" lastClr="000000"/>
              </a:solidFill>
              <a:effectLst/>
              <a:latin typeface="+mn-lt"/>
              <a:ea typeface="+mn-ea"/>
              <a:cs typeface="+mn-cs"/>
            </a:rPr>
            <a:t>vendre </a:t>
          </a:r>
          <a:r>
            <a:rPr lang="fr-fr" sz="1200">
              <a:solidFill>
                <a:sysClr val="windowText" lastClr="000000"/>
              </a:solidFill>
              <a:effectLst/>
              <a:latin typeface="+mn-lt"/>
              <a:ea typeface="+mn-ea"/>
              <a:cs typeface="+mn-cs"/>
            </a:rPr>
            <a:t>à une entreprise voisine ?</a:t>
          </a:r>
          <a:endParaRPr lang="en-US" sz="1200">
            <a:solidFill>
              <a:sysClr val="windowText" lastClr="000000"/>
            </a:solidFill>
          </a:endParaRPr>
        </a:p>
      </xdr:txBody>
    </xdr:sp>
    <xdr:clientData/>
  </xdr:twoCellAnchor>
  <xdr:twoCellAnchor>
    <xdr:from>
      <xdr:col>2</xdr:col>
      <xdr:colOff>325533</xdr:colOff>
      <xdr:row>14</xdr:row>
      <xdr:rowOff>78443</xdr:rowOff>
    </xdr:from>
    <xdr:to>
      <xdr:col>3</xdr:col>
      <xdr:colOff>896471</xdr:colOff>
      <xdr:row>17</xdr:row>
      <xdr:rowOff>7257</xdr:rowOff>
    </xdr:to>
    <xdr:cxnSp macro="">
      <xdr:nvCxnSpPr>
        <xdr:cNvPr id="13" name="Straight Arrow Connector 12">
          <a:extLst>
            <a:ext uri="{FF2B5EF4-FFF2-40B4-BE49-F238E27FC236}">
              <a16:creationId xmlns:a16="http://schemas.microsoft.com/office/drawing/2014/main" id="{00000000-0008-0000-0200-00000D000000}"/>
            </a:ext>
          </a:extLst>
        </xdr:cNvPr>
        <xdr:cNvCxnSpPr>
          <a:stCxn id="12" idx="0"/>
        </xdr:cNvCxnSpPr>
      </xdr:nvCxnSpPr>
      <xdr:spPr>
        <a:xfrm flipH="1" flipV="1">
          <a:off x="2421033" y="4908178"/>
          <a:ext cx="1680320" cy="332226"/>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320949</xdr:colOff>
      <xdr:row>14</xdr:row>
      <xdr:rowOff>79381</xdr:rowOff>
    </xdr:from>
    <xdr:to>
      <xdr:col>3</xdr:col>
      <xdr:colOff>896471</xdr:colOff>
      <xdr:row>17</xdr:row>
      <xdr:rowOff>7257</xdr:rowOff>
    </xdr:to>
    <xdr:cxnSp macro="">
      <xdr:nvCxnSpPr>
        <xdr:cNvPr id="15" name="Straight Arrow Connector 14">
          <a:extLst>
            <a:ext uri="{FF2B5EF4-FFF2-40B4-BE49-F238E27FC236}">
              <a16:creationId xmlns:a16="http://schemas.microsoft.com/office/drawing/2014/main" id="{00000000-0008-0000-0200-00000F000000}"/>
            </a:ext>
          </a:extLst>
        </xdr:cNvPr>
        <xdr:cNvCxnSpPr>
          <a:stCxn id="12" idx="0"/>
        </xdr:cNvCxnSpPr>
      </xdr:nvCxnSpPr>
      <xdr:spPr>
        <a:xfrm flipH="1" flipV="1">
          <a:off x="3525831" y="4909116"/>
          <a:ext cx="575522" cy="331288"/>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409573</xdr:colOff>
      <xdr:row>17</xdr:row>
      <xdr:rowOff>31937</xdr:rowOff>
    </xdr:from>
    <xdr:to>
      <xdr:col>10</xdr:col>
      <xdr:colOff>806823</xdr:colOff>
      <xdr:row>21</xdr:row>
      <xdr:rowOff>7204</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5743573" y="5265084"/>
          <a:ext cx="4834779" cy="995002"/>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ysClr val="windowText" lastClr="000000"/>
              </a:solidFill>
            </a:rPr>
            <a:t>3. </a:t>
          </a:r>
          <a:r>
            <a:rPr lang="fr-fr" sz="1200">
              <a:solidFill>
                <a:sysClr val="windowText" lastClr="000000"/>
              </a:solidFill>
            </a:rPr>
            <a:t>Quel type d’</a:t>
          </a:r>
          <a:r>
            <a:rPr lang="fr-fr" sz="1200" b="1">
              <a:solidFill>
                <a:sysClr val="windowText" lastClr="000000"/>
              </a:solidFill>
            </a:rPr>
            <a:t>entreprise pourrait vendre </a:t>
          </a:r>
          <a:r>
            <a:rPr lang="fr-fr" sz="1200">
              <a:solidFill>
                <a:sysClr val="windowText" lastClr="000000"/>
              </a:solidFill>
            </a:rPr>
            <a:t>cet intrant en tant que sous-produit ?</a:t>
          </a:r>
        </a:p>
        <a:p>
          <a:pPr marL="0" marR="0" indent="0" algn="ctr"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(ou) </a:t>
          </a:r>
          <a:endParaRPr lang="en-US" sz="1200">
            <a:solidFill>
              <a:sysClr val="windowText" lastClr="000000"/>
            </a:solidFill>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Quel type d’</a:t>
          </a:r>
          <a:r>
            <a:rPr lang="fr-fr" sz="1200" b="1">
              <a:solidFill>
                <a:sysClr val="windowText" lastClr="000000"/>
              </a:solidFill>
              <a:effectLst/>
              <a:latin typeface="+mn-lt"/>
              <a:ea typeface="+mn-ea"/>
              <a:cs typeface="+mn-cs"/>
            </a:rPr>
            <a:t>entreprise pourrait être intéressé par l’achat de </a:t>
          </a:r>
          <a:r>
            <a:rPr lang="fr-fr" sz="1200">
              <a:solidFill>
                <a:sysClr val="windowText" lastClr="000000"/>
              </a:solidFill>
              <a:effectLst/>
              <a:latin typeface="+mn-lt"/>
              <a:ea typeface="+mn-ea"/>
              <a:cs typeface="+mn-cs"/>
            </a:rPr>
            <a:t>ce sous-produit ?</a:t>
          </a:r>
          <a:endParaRPr lang="en-US" sz="1200">
            <a:solidFill>
              <a:sysClr val="windowText" lastClr="000000"/>
            </a:solidFill>
            <a:effectLst/>
          </a:endParaRPr>
        </a:p>
      </xdr:txBody>
    </xdr:sp>
    <xdr:clientData/>
  </xdr:twoCellAnchor>
  <xdr:twoCellAnchor>
    <xdr:from>
      <xdr:col>17</xdr:col>
      <xdr:colOff>17356</xdr:colOff>
      <xdr:row>14</xdr:row>
      <xdr:rowOff>27540</xdr:rowOff>
    </xdr:from>
    <xdr:to>
      <xdr:col>17</xdr:col>
      <xdr:colOff>876540</xdr:colOff>
      <xdr:row>16</xdr:row>
      <xdr:rowOff>84097</xdr:rowOff>
    </xdr:to>
    <xdr:cxnSp macro="">
      <xdr:nvCxnSpPr>
        <xdr:cNvPr id="28" name="Straight Arrow Connector 27">
          <a:extLst>
            <a:ext uri="{FF2B5EF4-FFF2-40B4-BE49-F238E27FC236}">
              <a16:creationId xmlns:a16="http://schemas.microsoft.com/office/drawing/2014/main" id="{00000000-0008-0000-0200-00001C000000}"/>
            </a:ext>
          </a:extLst>
        </xdr:cNvPr>
        <xdr:cNvCxnSpPr>
          <a:stCxn id="103" idx="0"/>
        </xdr:cNvCxnSpPr>
      </xdr:nvCxnSpPr>
      <xdr:spPr>
        <a:xfrm flipV="1">
          <a:off x="14794713" y="5184647"/>
          <a:ext cx="859184" cy="573629"/>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276468</xdr:colOff>
      <xdr:row>14</xdr:row>
      <xdr:rowOff>24366</xdr:rowOff>
    </xdr:from>
    <xdr:to>
      <xdr:col>17</xdr:col>
      <xdr:colOff>17356</xdr:colOff>
      <xdr:row>16</xdr:row>
      <xdr:rowOff>84097</xdr:rowOff>
    </xdr:to>
    <xdr:cxnSp macro="">
      <xdr:nvCxnSpPr>
        <xdr:cNvPr id="29" name="Straight Arrow Connector 28">
          <a:extLst>
            <a:ext uri="{FF2B5EF4-FFF2-40B4-BE49-F238E27FC236}">
              <a16:creationId xmlns:a16="http://schemas.microsoft.com/office/drawing/2014/main" id="{00000000-0008-0000-0200-00001D000000}"/>
            </a:ext>
          </a:extLst>
        </xdr:cNvPr>
        <xdr:cNvCxnSpPr>
          <a:stCxn id="103" idx="0"/>
        </xdr:cNvCxnSpPr>
      </xdr:nvCxnSpPr>
      <xdr:spPr>
        <a:xfrm flipH="1" flipV="1">
          <a:off x="13693111" y="5181473"/>
          <a:ext cx="1101602" cy="576803"/>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330575</xdr:colOff>
      <xdr:row>21</xdr:row>
      <xdr:rowOff>33618</xdr:rowOff>
    </xdr:from>
    <xdr:to>
      <xdr:col>3</xdr:col>
      <xdr:colOff>896471</xdr:colOff>
      <xdr:row>23</xdr:row>
      <xdr:rowOff>56029</xdr:rowOff>
    </xdr:to>
    <xdr:cxnSp macro="">
      <xdr:nvCxnSpPr>
        <xdr:cNvPr id="32" name="Straight Arrow Connector 31">
          <a:extLst>
            <a:ext uri="{FF2B5EF4-FFF2-40B4-BE49-F238E27FC236}">
              <a16:creationId xmlns:a16="http://schemas.microsoft.com/office/drawing/2014/main" id="{00000000-0008-0000-0200-000020000000}"/>
            </a:ext>
          </a:extLst>
        </xdr:cNvPr>
        <xdr:cNvCxnSpPr>
          <a:stCxn id="12" idx="2"/>
        </xdr:cNvCxnSpPr>
      </xdr:nvCxnSpPr>
      <xdr:spPr>
        <a:xfrm flipH="1">
          <a:off x="2426075" y="6286500"/>
          <a:ext cx="1675278" cy="32497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320949</xdr:colOff>
      <xdr:row>21</xdr:row>
      <xdr:rowOff>33618</xdr:rowOff>
    </xdr:from>
    <xdr:to>
      <xdr:col>3</xdr:col>
      <xdr:colOff>896471</xdr:colOff>
      <xdr:row>23</xdr:row>
      <xdr:rowOff>60325</xdr:rowOff>
    </xdr:to>
    <xdr:cxnSp macro="">
      <xdr:nvCxnSpPr>
        <xdr:cNvPr id="35" name="Straight Arrow Connector 34">
          <a:extLst>
            <a:ext uri="{FF2B5EF4-FFF2-40B4-BE49-F238E27FC236}">
              <a16:creationId xmlns:a16="http://schemas.microsoft.com/office/drawing/2014/main" id="{00000000-0008-0000-0200-000023000000}"/>
            </a:ext>
          </a:extLst>
        </xdr:cNvPr>
        <xdr:cNvCxnSpPr>
          <a:stCxn id="12" idx="2"/>
        </xdr:cNvCxnSpPr>
      </xdr:nvCxnSpPr>
      <xdr:spPr>
        <a:xfrm flipH="1">
          <a:off x="3525831" y="6286500"/>
          <a:ext cx="575522" cy="329266"/>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312965</xdr:colOff>
      <xdr:row>14</xdr:row>
      <xdr:rowOff>13607</xdr:rowOff>
    </xdr:from>
    <xdr:to>
      <xdr:col>8</xdr:col>
      <xdr:colOff>316186</xdr:colOff>
      <xdr:row>17</xdr:row>
      <xdr:rowOff>11979</xdr:rowOff>
    </xdr:to>
    <xdr:cxnSp macro="">
      <xdr:nvCxnSpPr>
        <xdr:cNvPr id="89" name="Straight Arrow Connector 88">
          <a:extLst>
            <a:ext uri="{FF2B5EF4-FFF2-40B4-BE49-F238E27FC236}">
              <a16:creationId xmlns:a16="http://schemas.microsoft.com/office/drawing/2014/main" id="{00000000-0008-0000-0200-000059000000}"/>
            </a:ext>
          </a:extLst>
        </xdr:cNvPr>
        <xdr:cNvCxnSpPr/>
      </xdr:nvCxnSpPr>
      <xdr:spPr>
        <a:xfrm flipH="1" flipV="1">
          <a:off x="8055429" y="4844143"/>
          <a:ext cx="3221" cy="420193"/>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347382</xdr:colOff>
      <xdr:row>21</xdr:row>
      <xdr:rowOff>33618</xdr:rowOff>
    </xdr:from>
    <xdr:to>
      <xdr:col>8</xdr:col>
      <xdr:colOff>353785</xdr:colOff>
      <xdr:row>23</xdr:row>
      <xdr:rowOff>81643</xdr:rowOff>
    </xdr:to>
    <xdr:cxnSp macro="">
      <xdr:nvCxnSpPr>
        <xdr:cNvPr id="95" name="Straight Arrow Connector 94">
          <a:extLst>
            <a:ext uri="{FF2B5EF4-FFF2-40B4-BE49-F238E27FC236}">
              <a16:creationId xmlns:a16="http://schemas.microsoft.com/office/drawing/2014/main" id="{00000000-0008-0000-0200-00005F000000}"/>
            </a:ext>
          </a:extLst>
        </xdr:cNvPr>
        <xdr:cNvCxnSpPr/>
      </xdr:nvCxnSpPr>
      <xdr:spPr>
        <a:xfrm>
          <a:off x="7900147" y="6286500"/>
          <a:ext cx="6403" cy="350584"/>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289165</xdr:colOff>
      <xdr:row>16</xdr:row>
      <xdr:rowOff>84097</xdr:rowOff>
    </xdr:from>
    <xdr:to>
      <xdr:col>17</xdr:col>
      <xdr:colOff>1115786</xdr:colOff>
      <xdr:row>20</xdr:row>
      <xdr:rowOff>204107</xdr:rowOff>
    </xdr:to>
    <xdr:sp macro="" textlink="">
      <xdr:nvSpPr>
        <xdr:cNvPr id="103" name="TextBox 102">
          <a:extLst>
            <a:ext uri="{FF2B5EF4-FFF2-40B4-BE49-F238E27FC236}">
              <a16:creationId xmlns:a16="http://schemas.microsoft.com/office/drawing/2014/main" id="{00000000-0008-0000-0200-000067000000}"/>
            </a:ext>
          </a:extLst>
        </xdr:cNvPr>
        <xdr:cNvSpPr txBox="1"/>
      </xdr:nvSpPr>
      <xdr:spPr>
        <a:xfrm>
          <a:off x="13705808" y="5758276"/>
          <a:ext cx="2187335" cy="1018081"/>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ysClr val="windowText" lastClr="000000"/>
              </a:solidFill>
            </a:rPr>
            <a:t>4. Plus d’informations</a:t>
          </a:r>
          <a:r>
            <a:rPr lang="fr-fr" sz="1200">
              <a:solidFill>
                <a:sysClr val="windowText" lastClr="000000"/>
              </a:solidFill>
            </a:rPr>
            <a:t> </a:t>
          </a:r>
          <a:r>
            <a:rPr lang="fr-fr" sz="1200" b="1">
              <a:solidFill>
                <a:sysClr val="windowText" lastClr="000000"/>
              </a:solidFill>
            </a:rPr>
            <a:t>?</a:t>
          </a:r>
        </a:p>
        <a:p>
          <a:pPr algn="ctr"/>
          <a:r>
            <a:rPr lang="fr-fr" sz="1200">
              <a:solidFill>
                <a:sysClr val="windowText" lastClr="000000"/>
              </a:solidFill>
            </a:rPr>
            <a:t>Veuillez consulter la rubrique « Références » pour les liens Internet et les articles académiques</a:t>
          </a:r>
          <a:endParaRPr lang="en-US" sz="1200">
            <a:solidFill>
              <a:sysClr val="windowText" lastClr="000000"/>
            </a:solidFill>
          </a:endParaRPr>
        </a:p>
      </xdr:txBody>
    </xdr:sp>
    <xdr:clientData/>
  </xdr:twoCellAnchor>
  <xdr:twoCellAnchor>
    <xdr:from>
      <xdr:col>15</xdr:col>
      <xdr:colOff>371718</xdr:colOff>
      <xdr:row>20</xdr:row>
      <xdr:rowOff>204107</xdr:rowOff>
    </xdr:from>
    <xdr:to>
      <xdr:col>17</xdr:col>
      <xdr:colOff>17356</xdr:colOff>
      <xdr:row>23</xdr:row>
      <xdr:rowOff>43409</xdr:rowOff>
    </xdr:to>
    <xdr:cxnSp macro="">
      <xdr:nvCxnSpPr>
        <xdr:cNvPr id="109" name="Straight Arrow Connector 108">
          <a:extLst>
            <a:ext uri="{FF2B5EF4-FFF2-40B4-BE49-F238E27FC236}">
              <a16:creationId xmlns:a16="http://schemas.microsoft.com/office/drawing/2014/main" id="{00000000-0008-0000-0200-00006D000000}"/>
            </a:ext>
          </a:extLst>
        </xdr:cNvPr>
        <xdr:cNvCxnSpPr>
          <a:stCxn id="103" idx="2"/>
        </xdr:cNvCxnSpPr>
      </xdr:nvCxnSpPr>
      <xdr:spPr>
        <a:xfrm flipH="1">
          <a:off x="13788361" y="6776357"/>
          <a:ext cx="1006352" cy="601302"/>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17356</xdr:colOff>
      <xdr:row>20</xdr:row>
      <xdr:rowOff>204107</xdr:rowOff>
    </xdr:from>
    <xdr:to>
      <xdr:col>17</xdr:col>
      <xdr:colOff>838440</xdr:colOff>
      <xdr:row>23</xdr:row>
      <xdr:rowOff>27534</xdr:rowOff>
    </xdr:to>
    <xdr:cxnSp macro="">
      <xdr:nvCxnSpPr>
        <xdr:cNvPr id="112" name="Straight Arrow Connector 111">
          <a:extLst>
            <a:ext uri="{FF2B5EF4-FFF2-40B4-BE49-F238E27FC236}">
              <a16:creationId xmlns:a16="http://schemas.microsoft.com/office/drawing/2014/main" id="{00000000-0008-0000-0200-000070000000}"/>
            </a:ext>
          </a:extLst>
        </xdr:cNvPr>
        <xdr:cNvCxnSpPr>
          <a:stCxn id="103" idx="2"/>
        </xdr:cNvCxnSpPr>
      </xdr:nvCxnSpPr>
      <xdr:spPr>
        <a:xfrm>
          <a:off x="14794713" y="6776357"/>
          <a:ext cx="821084" cy="585427"/>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455439</xdr:colOff>
      <xdr:row>0</xdr:row>
      <xdr:rowOff>113660</xdr:rowOff>
    </xdr:from>
    <xdr:ext cx="3378141" cy="598714"/>
    <xdr:sp macro="" textlink="">
      <xdr:nvSpPr>
        <xdr:cNvPr id="49" name="Rectangle 1">
          <a:hlinkClick xmlns:r="http://schemas.openxmlformats.org/officeDocument/2006/relationships" r:id="rId1"/>
          <a:extLst>
            <a:ext uri="{FF2B5EF4-FFF2-40B4-BE49-F238E27FC236}">
              <a16:creationId xmlns:a16="http://schemas.microsoft.com/office/drawing/2014/main" id="{00000000-0008-0000-0200-000031000000}"/>
            </a:ext>
          </a:extLst>
        </xdr:cNvPr>
        <xdr:cNvSpPr/>
      </xdr:nvSpPr>
      <xdr:spPr>
        <a:xfrm>
          <a:off x="15359263" y="113660"/>
          <a:ext cx="3378141" cy="598714"/>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RECHERCHE DE SOUS-PRODUITS/DÉCHETS</a:t>
          </a:r>
          <a:endParaRPr lang="en-GB" sz="1600" b="1" u="none">
            <a:solidFill>
              <a:schemeClr val="bg1"/>
            </a:solidFill>
            <a:effectLst/>
            <a:latin typeface="+mn-lt"/>
            <a:ea typeface="+mn-ea"/>
            <a:cs typeface="+mn-cs"/>
          </a:endParaRPr>
        </a:p>
      </xdr:txBody>
    </xdr:sp>
    <xdr:clientData fPrintsWithSheet="0"/>
  </xdr:oneCellAnchor>
  <xdr:twoCellAnchor>
    <xdr:from>
      <xdr:col>17</xdr:col>
      <xdr:colOff>2521323</xdr:colOff>
      <xdr:row>0</xdr:row>
      <xdr:rowOff>124866</xdr:rowOff>
    </xdr:from>
    <xdr:to>
      <xdr:col>17</xdr:col>
      <xdr:colOff>3974006</xdr:colOff>
      <xdr:row>1</xdr:row>
      <xdr:rowOff>431479</xdr:rowOff>
    </xdr:to>
    <xdr:sp macro="" textlink="">
      <xdr:nvSpPr>
        <xdr:cNvPr id="31" name="Rectangle 1">
          <a:hlinkClick xmlns:r="http://schemas.openxmlformats.org/officeDocument/2006/relationships" r:id="rId2"/>
          <a:extLst>
            <a:ext uri="{FF2B5EF4-FFF2-40B4-BE49-F238E27FC236}">
              <a16:creationId xmlns:a16="http://schemas.microsoft.com/office/drawing/2014/main" id="{00000000-0008-0000-0200-00001F000000}"/>
            </a:ext>
          </a:extLst>
        </xdr:cNvPr>
        <xdr:cNvSpPr/>
      </xdr:nvSpPr>
      <xdr:spPr>
        <a:xfrm>
          <a:off x="18377647" y="124866"/>
          <a:ext cx="1452683" cy="58676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RÉFÉRENCES</a:t>
          </a:r>
        </a:p>
      </xdr:txBody>
    </xdr:sp>
    <xdr:clientData fPrintsWithSheet="0"/>
  </xdr:twoCellAnchor>
  <xdr:twoCellAnchor>
    <xdr:from>
      <xdr:col>12</xdr:col>
      <xdr:colOff>156883</xdr:colOff>
      <xdr:row>0</xdr:row>
      <xdr:rowOff>138472</xdr:rowOff>
    </xdr:from>
    <xdr:to>
      <xdr:col>15</xdr:col>
      <xdr:colOff>308933</xdr:colOff>
      <xdr:row>1</xdr:row>
      <xdr:rowOff>432013</xdr:rowOff>
    </xdr:to>
    <xdr:sp macro="" textlink="">
      <xdr:nvSpPr>
        <xdr:cNvPr id="33" name="Rectangle 1">
          <a:hlinkClick xmlns:r="http://schemas.openxmlformats.org/officeDocument/2006/relationships" r:id="rId3"/>
          <a:extLst>
            <a:ext uri="{FF2B5EF4-FFF2-40B4-BE49-F238E27FC236}">
              <a16:creationId xmlns:a16="http://schemas.microsoft.com/office/drawing/2014/main" id="{00000000-0008-0000-0200-000021000000}"/>
            </a:ext>
          </a:extLst>
        </xdr:cNvPr>
        <xdr:cNvSpPr/>
      </xdr:nvSpPr>
      <xdr:spPr>
        <a:xfrm>
          <a:off x="11754971" y="138472"/>
          <a:ext cx="2303580" cy="573688"/>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ALLER AUX INSTRUCTIONS</a:t>
          </a:r>
          <a:endParaRPr lang="en-GB" sz="1600" b="1" u="none">
            <a:solidFill>
              <a:schemeClr val="bg1"/>
            </a:solidFill>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1</xdr:col>
      <xdr:colOff>6097978</xdr:colOff>
      <xdr:row>0</xdr:row>
      <xdr:rowOff>123825</xdr:rowOff>
    </xdr:from>
    <xdr:ext cx="2801548" cy="598714"/>
    <xdr:sp macro="" textlink="">
      <xdr:nvSpPr>
        <xdr:cNvPr id="8" name="Rectangle 1">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6240853" y="123825"/>
          <a:ext cx="2801548" cy="598714"/>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RECHERCHE DE SOUS-PRODUITS/DÉCHETS</a:t>
          </a:r>
          <a:endParaRPr lang="en-GB" sz="1400" b="1" u="none">
            <a:solidFill>
              <a:schemeClr val="bg1"/>
            </a:solidFill>
            <a:effectLst/>
            <a:latin typeface="+mn-lt"/>
            <a:ea typeface="+mn-ea"/>
            <a:cs typeface="+mn-cs"/>
          </a:endParaRPr>
        </a:p>
      </xdr:txBody>
    </xdr:sp>
    <xdr:clientData fPrintsWithSheet="0"/>
  </xdr:oneCellAnchor>
  <xdr:twoCellAnchor>
    <xdr:from>
      <xdr:col>1</xdr:col>
      <xdr:colOff>11184887</xdr:colOff>
      <xdr:row>0</xdr:row>
      <xdr:rowOff>104775</xdr:rowOff>
    </xdr:from>
    <xdr:to>
      <xdr:col>4</xdr:col>
      <xdr:colOff>27376</xdr:colOff>
      <xdr:row>1</xdr:row>
      <xdr:rowOff>416831</xdr:rowOff>
    </xdr:to>
    <xdr:sp macro="" textlink="">
      <xdr:nvSpPr>
        <xdr:cNvPr id="9" name="Rectangle 1">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a:xfrm>
          <a:off x="11327762" y="104775"/>
          <a:ext cx="1596464" cy="588281"/>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RÉFÉRENCES</a:t>
          </a:r>
        </a:p>
      </xdr:txBody>
    </xdr:sp>
    <xdr:clientData fPrintsWithSheet="0"/>
  </xdr:twoCellAnchor>
  <xdr:twoCellAnchor>
    <xdr:from>
      <xdr:col>1</xdr:col>
      <xdr:colOff>3895725</xdr:colOff>
      <xdr:row>0</xdr:row>
      <xdr:rowOff>140606</xdr:rowOff>
    </xdr:from>
    <xdr:to>
      <xdr:col>1</xdr:col>
      <xdr:colOff>5940425</xdr:colOff>
      <xdr:row>1</xdr:row>
      <xdr:rowOff>436415</xdr:rowOff>
    </xdr:to>
    <xdr:sp macro="" textlink="">
      <xdr:nvSpPr>
        <xdr:cNvPr id="10" name="Rectangle 1">
          <a:hlinkClick xmlns:r="http://schemas.openxmlformats.org/officeDocument/2006/relationships" r:id="rId3"/>
          <a:extLst>
            <a:ext uri="{FF2B5EF4-FFF2-40B4-BE49-F238E27FC236}">
              <a16:creationId xmlns:a16="http://schemas.microsoft.com/office/drawing/2014/main" id="{00000000-0008-0000-0300-00000A000000}"/>
            </a:ext>
          </a:extLst>
        </xdr:cNvPr>
        <xdr:cNvSpPr/>
      </xdr:nvSpPr>
      <xdr:spPr>
        <a:xfrm>
          <a:off x="4038600" y="140606"/>
          <a:ext cx="2044700" cy="572034"/>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AUX INSTRUCTIONS</a:t>
          </a:r>
          <a:endParaRPr lang="en-GB" sz="1400" b="1" u="none">
            <a:solidFill>
              <a:schemeClr val="bg1"/>
            </a:solidFill>
            <a:effectLst/>
            <a:latin typeface="+mn-lt"/>
            <a:ea typeface="+mn-ea"/>
            <a:cs typeface="+mn-cs"/>
          </a:endParaRPr>
        </a:p>
      </xdr:txBody>
    </xdr:sp>
    <xdr:clientData fPrintsWithSheet="0"/>
  </xdr:twoCellAnchor>
  <xdr:twoCellAnchor>
    <xdr:from>
      <xdr:col>1</xdr:col>
      <xdr:colOff>9077325</xdr:colOff>
      <xdr:row>0</xdr:row>
      <xdr:rowOff>123825</xdr:rowOff>
    </xdr:from>
    <xdr:to>
      <xdr:col>1</xdr:col>
      <xdr:colOff>11039475</xdr:colOff>
      <xdr:row>1</xdr:row>
      <xdr:rowOff>434975</xdr:rowOff>
    </xdr:to>
    <xdr:sp macro="" textlink="">
      <xdr:nvSpPr>
        <xdr:cNvPr id="11" name="Rectangle 1">
          <a:hlinkClick xmlns:r="http://schemas.openxmlformats.org/officeDocument/2006/relationships" r:id="rId4"/>
          <a:extLst>
            <a:ext uri="{FF2B5EF4-FFF2-40B4-BE49-F238E27FC236}">
              <a16:creationId xmlns:a16="http://schemas.microsoft.com/office/drawing/2014/main" id="{00000000-0008-0000-0300-00000B000000}"/>
            </a:ext>
          </a:extLst>
        </xdr:cNvPr>
        <xdr:cNvSpPr/>
      </xdr:nvSpPr>
      <xdr:spPr>
        <a:xfrm>
          <a:off x="9220200" y="123825"/>
          <a:ext cx="1962150" cy="58737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RECHERCHE PAR ENTREPRISE</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kic.org.au/" TargetMode="External"/><Relationship Id="rId7" Type="http://schemas.openxmlformats.org/officeDocument/2006/relationships/hyperlink" Target="http://www.teda.gov.cn/" TargetMode="External"/><Relationship Id="rId2" Type="http://schemas.openxmlformats.org/officeDocument/2006/relationships/hyperlink" Target="https://www.env.go.jp/en/recycle/manage/eco_town/index.html" TargetMode="External"/><Relationship Id="rId1" Type="http://schemas.openxmlformats.org/officeDocument/2006/relationships/hyperlink" Target="http://www.symbiosis.dk/en/" TargetMode="External"/><Relationship Id="rId6" Type="http://schemas.openxmlformats.org/officeDocument/2006/relationships/hyperlink" Target="http://www.holcim.ch/" TargetMode="External"/><Relationship Id="rId5" Type="http://schemas.openxmlformats.org/officeDocument/2006/relationships/hyperlink" Target="http://www.greateroklahomacity.com/communities/communities/choctaw/" TargetMode="External"/><Relationship Id="rId4" Type="http://schemas.openxmlformats.org/officeDocument/2006/relationships/hyperlink" Target="http://www.guitang.com/"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17B24"/>
    <pageSetUpPr fitToPage="1"/>
  </sheetPr>
  <dimension ref="B1:CC115"/>
  <sheetViews>
    <sheetView showGridLines="0" showRowColHeaders="0" tabSelected="1" zoomScale="115" zoomScaleNormal="115" workbookViewId="0">
      <pane ySplit="3" topLeftCell="A4" activePane="bottomLeft" state="frozen"/>
      <selection activeCell="B7" sqref="B7:B12"/>
      <selection pane="bottomLeft" activeCell="B2" sqref="B2"/>
    </sheetView>
  </sheetViews>
  <sheetFormatPr defaultColWidth="2.5546875" defaultRowHeight="14.4"/>
  <cols>
    <col min="1" max="1" width="2.33203125" customWidth="1"/>
  </cols>
  <sheetData>
    <row r="1" spans="2:79" s="108" customFormat="1" ht="12.9" customHeight="1"/>
    <row r="2" spans="2:79" s="108" customFormat="1" ht="36" customHeight="1">
      <c r="B2" s="194" t="s">
        <v>0</v>
      </c>
      <c r="C2" s="141"/>
      <c r="D2" s="141"/>
      <c r="E2" s="141"/>
      <c r="F2" s="141"/>
    </row>
    <row r="3" spans="2:79" s="126" customFormat="1" ht="15" thickBot="1">
      <c r="B3" s="125"/>
      <c r="C3" s="125"/>
      <c r="D3" s="125"/>
      <c r="E3" s="125"/>
      <c r="F3" s="125"/>
    </row>
    <row r="4" spans="2:79" s="53" customFormat="1" ht="18" customHeight="1">
      <c r="B4" s="210" t="s">
        <v>1</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2"/>
    </row>
    <row r="5" spans="2:79" s="53" customFormat="1" ht="5.0999999999999996" customHeight="1">
      <c r="B5" s="142"/>
      <c r="C5" s="127"/>
      <c r="CA5" s="143"/>
    </row>
    <row r="6" spans="2:79" s="53" customFormat="1" ht="101.25" customHeight="1" thickBot="1">
      <c r="B6" s="213" t="s">
        <v>2</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5"/>
    </row>
    <row r="7" spans="2:79" s="53" customFormat="1" ht="15" thickBot="1">
      <c r="B7" s="22"/>
      <c r="C7" s="107"/>
    </row>
    <row r="8" spans="2:79" s="128" customFormat="1" ht="20.399999999999999" customHeight="1">
      <c r="B8" s="210" t="s">
        <v>3</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2"/>
    </row>
    <row r="9" spans="2:79" s="128" customFormat="1" ht="5.0999999999999996" customHeight="1">
      <c r="B9" s="158"/>
      <c r="CA9" s="159"/>
    </row>
    <row r="10" spans="2:79" s="129" customFormat="1" ht="47.4" customHeight="1" thickBot="1">
      <c r="B10" s="213" t="s">
        <v>4</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5"/>
    </row>
    <row r="11" spans="2:79" s="129" customFormat="1" ht="15" thickBot="1">
      <c r="B11" s="22"/>
      <c r="C11" s="130"/>
      <c r="D11" s="130"/>
      <c r="E11" s="130"/>
      <c r="F11" s="130"/>
      <c r="G11" s="130"/>
      <c r="H11" s="130"/>
      <c r="I11" s="130"/>
    </row>
    <row r="12" spans="2:79" s="129" customFormat="1" ht="18" customHeight="1">
      <c r="B12" s="210" t="s">
        <v>5</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2"/>
    </row>
    <row r="13" spans="2:79" s="129" customFormat="1" ht="5.0999999999999996" customHeight="1">
      <c r="B13" s="142"/>
      <c r="C13" s="130"/>
      <c r="D13" s="130"/>
      <c r="E13" s="130"/>
      <c r="F13" s="130"/>
      <c r="G13" s="130"/>
      <c r="H13" s="130"/>
      <c r="I13" s="130"/>
      <c r="CA13" s="144"/>
    </row>
    <row r="14" spans="2:79" s="129" customFormat="1">
      <c r="B14" s="207" t="s">
        <v>6</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9"/>
    </row>
    <row r="15" spans="2:79" s="129" customFormat="1">
      <c r="B15" s="207"/>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9"/>
    </row>
    <row r="16" spans="2:79" s="129" customFormat="1">
      <c r="B16" s="207"/>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9"/>
    </row>
    <row r="17" spans="2:81" s="129" customFormat="1">
      <c r="B17" s="207"/>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9"/>
    </row>
    <row r="18" spans="2:81" s="129" customFormat="1">
      <c r="B18" s="207"/>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9"/>
    </row>
    <row r="19" spans="2:81" s="129" customFormat="1">
      <c r="B19" s="207"/>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9"/>
    </row>
    <row r="20" spans="2:81" s="129" customFormat="1" ht="6" customHeight="1">
      <c r="B20" s="207"/>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9"/>
    </row>
    <row r="21" spans="2:81" s="129" customFormat="1" ht="18">
      <c r="B21" s="142"/>
      <c r="C21" s="232" t="s">
        <v>7</v>
      </c>
      <c r="D21" s="232"/>
      <c r="E21" s="232"/>
      <c r="F21" s="232"/>
      <c r="G21" s="232"/>
      <c r="H21" s="232"/>
      <c r="I21" s="232"/>
      <c r="J21" s="232"/>
      <c r="K21" s="232"/>
      <c r="L21" s="232"/>
      <c r="M21" s="232"/>
      <c r="N21" s="232"/>
      <c r="R21" s="233" t="s">
        <v>8</v>
      </c>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BC21" s="233" t="s">
        <v>9</v>
      </c>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144"/>
      <c r="CC21" s="132"/>
    </row>
    <row r="22" spans="2:81" s="129" customFormat="1" ht="15" thickBot="1">
      <c r="B22" s="142"/>
      <c r="C22" s="130"/>
      <c r="D22" s="130"/>
      <c r="E22" s="130"/>
      <c r="F22" s="130"/>
      <c r="G22" s="130"/>
      <c r="H22" s="130"/>
      <c r="I22" s="130"/>
      <c r="CA22" s="144"/>
      <c r="CC22" s="132"/>
    </row>
    <row r="23" spans="2:81" s="129" customFormat="1" ht="18">
      <c r="B23" s="142"/>
      <c r="C23" s="234" t="s">
        <v>10</v>
      </c>
      <c r="D23" s="235"/>
      <c r="E23" s="235"/>
      <c r="F23" s="235"/>
      <c r="G23" s="235"/>
      <c r="H23" s="235"/>
      <c r="I23" s="235"/>
      <c r="J23" s="235"/>
      <c r="K23" s="235"/>
      <c r="L23" s="235"/>
      <c r="M23" s="235"/>
      <c r="N23" s="236"/>
      <c r="R23" s="237" t="s">
        <v>11</v>
      </c>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9"/>
      <c r="CA23" s="144"/>
      <c r="CC23" s="132"/>
    </row>
    <row r="24" spans="2:81" s="129" customFormat="1">
      <c r="B24" s="142"/>
      <c r="C24" s="258"/>
      <c r="D24" s="259"/>
      <c r="E24" s="259"/>
      <c r="F24" s="259"/>
      <c r="G24" s="259"/>
      <c r="H24" s="259"/>
      <c r="I24" s="259"/>
      <c r="J24" s="259"/>
      <c r="K24" s="259"/>
      <c r="L24" s="259"/>
      <c r="M24" s="259"/>
      <c r="N24" s="260"/>
      <c r="R24" s="240"/>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2"/>
      <c r="CA24" s="144"/>
      <c r="CC24" s="132"/>
    </row>
    <row r="25" spans="2:81" s="129" customFormat="1">
      <c r="B25" s="142"/>
      <c r="C25" s="258"/>
      <c r="D25" s="259"/>
      <c r="E25" s="259"/>
      <c r="F25" s="259"/>
      <c r="G25" s="259"/>
      <c r="H25" s="259"/>
      <c r="I25" s="259"/>
      <c r="J25" s="259"/>
      <c r="K25" s="259"/>
      <c r="L25" s="259"/>
      <c r="M25" s="259"/>
      <c r="N25" s="260"/>
      <c r="R25" s="240"/>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2"/>
      <c r="CA25" s="144"/>
      <c r="CC25" s="132"/>
    </row>
    <row r="26" spans="2:81" s="129" customFormat="1" ht="14.4" customHeight="1">
      <c r="B26" s="142"/>
      <c r="C26" s="258"/>
      <c r="D26" s="259"/>
      <c r="E26" s="259"/>
      <c r="F26" s="259"/>
      <c r="G26" s="259"/>
      <c r="H26" s="259"/>
      <c r="I26" s="259"/>
      <c r="J26" s="259"/>
      <c r="K26" s="259"/>
      <c r="L26" s="259"/>
      <c r="M26" s="259"/>
      <c r="N26" s="260"/>
      <c r="R26" s="240"/>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2"/>
      <c r="CA26" s="144"/>
      <c r="CC26" s="132"/>
    </row>
    <row r="27" spans="2:81" s="129" customFormat="1">
      <c r="B27" s="142"/>
      <c r="C27" s="258"/>
      <c r="D27" s="259"/>
      <c r="E27" s="259"/>
      <c r="F27" s="259"/>
      <c r="G27" s="259"/>
      <c r="H27" s="259"/>
      <c r="I27" s="259"/>
      <c r="J27" s="259"/>
      <c r="K27" s="259"/>
      <c r="L27" s="259"/>
      <c r="M27" s="259"/>
      <c r="N27" s="260"/>
      <c r="R27" s="240"/>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2"/>
      <c r="CA27" s="144"/>
      <c r="CC27" s="132"/>
    </row>
    <row r="28" spans="2:81" s="129" customFormat="1" ht="14.4" customHeight="1">
      <c r="B28" s="142"/>
      <c r="C28" s="258"/>
      <c r="D28" s="259"/>
      <c r="E28" s="259"/>
      <c r="F28" s="259"/>
      <c r="G28" s="259"/>
      <c r="H28" s="259"/>
      <c r="I28" s="259"/>
      <c r="J28" s="259"/>
      <c r="K28" s="259"/>
      <c r="L28" s="259"/>
      <c r="M28" s="259"/>
      <c r="N28" s="260"/>
      <c r="R28" s="240"/>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2"/>
      <c r="CA28" s="144"/>
      <c r="CC28" s="132"/>
    </row>
    <row r="29" spans="2:81" s="129" customFormat="1" ht="15" thickBot="1">
      <c r="B29" s="142"/>
      <c r="C29" s="258"/>
      <c r="D29" s="259"/>
      <c r="E29" s="259"/>
      <c r="F29" s="259"/>
      <c r="G29" s="259"/>
      <c r="H29" s="259"/>
      <c r="I29" s="259"/>
      <c r="J29" s="259"/>
      <c r="K29" s="259"/>
      <c r="L29" s="259"/>
      <c r="M29" s="259"/>
      <c r="N29" s="260"/>
      <c r="R29" s="240"/>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2"/>
      <c r="CA29" s="144"/>
      <c r="CC29" s="132"/>
    </row>
    <row r="30" spans="2:81" s="129" customFormat="1" ht="14.4" customHeight="1">
      <c r="B30" s="142"/>
      <c r="C30" s="258"/>
      <c r="D30" s="259"/>
      <c r="E30" s="259"/>
      <c r="F30" s="259"/>
      <c r="G30" s="259"/>
      <c r="H30" s="259"/>
      <c r="I30" s="259"/>
      <c r="J30" s="259"/>
      <c r="K30" s="259"/>
      <c r="L30" s="259"/>
      <c r="M30" s="259"/>
      <c r="N30" s="260"/>
      <c r="R30" s="240"/>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2"/>
      <c r="BC30" s="246" t="s">
        <v>12</v>
      </c>
      <c r="BD30" s="247"/>
      <c r="BE30" s="247"/>
      <c r="BF30" s="247"/>
      <c r="BG30" s="247"/>
      <c r="BH30" s="247"/>
      <c r="BI30" s="247"/>
      <c r="BJ30" s="247"/>
      <c r="BK30" s="247"/>
      <c r="BL30" s="248"/>
      <c r="BM30" s="252" t="s">
        <v>13</v>
      </c>
      <c r="BN30" s="253"/>
      <c r="BO30" s="253"/>
      <c r="BP30" s="253"/>
      <c r="BQ30" s="253"/>
      <c r="BR30" s="253"/>
      <c r="BS30" s="254"/>
      <c r="BT30" s="252" t="s">
        <v>14</v>
      </c>
      <c r="BU30" s="253"/>
      <c r="BV30" s="253"/>
      <c r="BW30" s="253"/>
      <c r="BX30" s="253"/>
      <c r="BY30" s="253"/>
      <c r="BZ30" s="254"/>
      <c r="CA30" s="144"/>
    </row>
    <row r="31" spans="2:81" s="129" customFormat="1" ht="15" thickBot="1">
      <c r="B31" s="142"/>
      <c r="C31" s="258"/>
      <c r="D31" s="259"/>
      <c r="E31" s="259"/>
      <c r="F31" s="259"/>
      <c r="G31" s="259"/>
      <c r="H31" s="259"/>
      <c r="I31" s="259"/>
      <c r="J31" s="259"/>
      <c r="K31" s="259"/>
      <c r="L31" s="259"/>
      <c r="M31" s="259"/>
      <c r="N31" s="260"/>
      <c r="R31" s="240"/>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2"/>
      <c r="BC31" s="249"/>
      <c r="BD31" s="250"/>
      <c r="BE31" s="250"/>
      <c r="BF31" s="250"/>
      <c r="BG31" s="250"/>
      <c r="BH31" s="250"/>
      <c r="BI31" s="250"/>
      <c r="BJ31" s="250"/>
      <c r="BK31" s="250"/>
      <c r="BL31" s="251"/>
      <c r="BM31" s="255"/>
      <c r="BN31" s="256"/>
      <c r="BO31" s="256"/>
      <c r="BP31" s="256"/>
      <c r="BQ31" s="256"/>
      <c r="BR31" s="256"/>
      <c r="BS31" s="257"/>
      <c r="BT31" s="255"/>
      <c r="BU31" s="256"/>
      <c r="BV31" s="256"/>
      <c r="BW31" s="256"/>
      <c r="BX31" s="256"/>
      <c r="BY31" s="256"/>
      <c r="BZ31" s="257"/>
      <c r="CA31" s="144"/>
    </row>
    <row r="32" spans="2:81" s="129" customFormat="1">
      <c r="B32" s="142"/>
      <c r="C32" s="258"/>
      <c r="D32" s="259"/>
      <c r="E32" s="259"/>
      <c r="F32" s="259"/>
      <c r="G32" s="259"/>
      <c r="H32" s="259"/>
      <c r="I32" s="259"/>
      <c r="J32" s="259"/>
      <c r="K32" s="259"/>
      <c r="L32" s="259"/>
      <c r="M32" s="259"/>
      <c r="N32" s="260"/>
      <c r="R32" s="240"/>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2"/>
      <c r="BC32" s="216" t="s">
        <v>15</v>
      </c>
      <c r="BD32" s="217"/>
      <c r="BE32" s="217"/>
      <c r="BF32" s="217"/>
      <c r="BG32" s="217"/>
      <c r="BH32" s="217"/>
      <c r="BI32" s="217"/>
      <c r="BJ32" s="217"/>
      <c r="BK32" s="217"/>
      <c r="BL32" s="218"/>
      <c r="BM32" s="216" t="s">
        <v>16</v>
      </c>
      <c r="BN32" s="217"/>
      <c r="BO32" s="217"/>
      <c r="BP32" s="217"/>
      <c r="BQ32" s="217"/>
      <c r="BR32" s="217"/>
      <c r="BS32" s="218"/>
      <c r="BT32" s="216" t="s">
        <v>17</v>
      </c>
      <c r="BU32" s="217"/>
      <c r="BV32" s="217"/>
      <c r="BW32" s="217"/>
      <c r="BX32" s="217"/>
      <c r="BY32" s="217"/>
      <c r="BZ32" s="218"/>
      <c r="CA32" s="144"/>
    </row>
    <row r="33" spans="2:81" s="129" customFormat="1" ht="15" thickBot="1">
      <c r="B33" s="142"/>
      <c r="C33" s="258"/>
      <c r="D33" s="259"/>
      <c r="E33" s="259"/>
      <c r="F33" s="259"/>
      <c r="G33" s="259"/>
      <c r="H33" s="259"/>
      <c r="I33" s="259"/>
      <c r="J33" s="259"/>
      <c r="K33" s="259"/>
      <c r="L33" s="259"/>
      <c r="M33" s="259"/>
      <c r="N33" s="260"/>
      <c r="R33" s="240"/>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2"/>
      <c r="BC33" s="222"/>
      <c r="BD33" s="223"/>
      <c r="BE33" s="223"/>
      <c r="BF33" s="223"/>
      <c r="BG33" s="223"/>
      <c r="BH33" s="223"/>
      <c r="BI33" s="223"/>
      <c r="BJ33" s="223"/>
      <c r="BK33" s="223"/>
      <c r="BL33" s="224"/>
      <c r="BM33" s="219"/>
      <c r="BN33" s="220"/>
      <c r="BO33" s="220"/>
      <c r="BP33" s="220"/>
      <c r="BQ33" s="220"/>
      <c r="BR33" s="220"/>
      <c r="BS33" s="221"/>
      <c r="BT33" s="219"/>
      <c r="BU33" s="220"/>
      <c r="BV33" s="220"/>
      <c r="BW33" s="220"/>
      <c r="BX33" s="220"/>
      <c r="BY33" s="220"/>
      <c r="BZ33" s="221"/>
      <c r="CA33" s="144"/>
    </row>
    <row r="34" spans="2:81" s="129" customFormat="1" ht="15" thickBot="1">
      <c r="B34" s="146"/>
      <c r="C34" s="261"/>
      <c r="D34" s="262"/>
      <c r="E34" s="262"/>
      <c r="F34" s="262"/>
      <c r="G34" s="262"/>
      <c r="H34" s="262"/>
      <c r="I34" s="262"/>
      <c r="J34" s="262"/>
      <c r="K34" s="262"/>
      <c r="L34" s="262"/>
      <c r="M34" s="262"/>
      <c r="N34" s="263"/>
      <c r="R34" s="243"/>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5"/>
      <c r="BC34" s="216" t="s">
        <v>18</v>
      </c>
      <c r="BD34" s="217"/>
      <c r="BE34" s="217"/>
      <c r="BF34" s="217"/>
      <c r="BG34" s="217"/>
      <c r="BH34" s="217"/>
      <c r="BI34" s="217"/>
      <c r="BJ34" s="217"/>
      <c r="BK34" s="217"/>
      <c r="BL34" s="218"/>
      <c r="BM34" s="216" t="s">
        <v>19</v>
      </c>
      <c r="BN34" s="217"/>
      <c r="BO34" s="217"/>
      <c r="BP34" s="217"/>
      <c r="BQ34" s="217"/>
      <c r="BR34" s="217"/>
      <c r="BS34" s="218"/>
      <c r="BT34" s="216" t="s">
        <v>250</v>
      </c>
      <c r="BU34" s="217"/>
      <c r="BV34" s="217"/>
      <c r="BW34" s="217"/>
      <c r="BX34" s="217"/>
      <c r="BY34" s="217"/>
      <c r="BZ34" s="218"/>
      <c r="CA34" s="144"/>
    </row>
    <row r="35" spans="2:81" s="129" customFormat="1" ht="14.4" customHeight="1" thickBot="1">
      <c r="B35" s="146"/>
      <c r="C35" s="133"/>
      <c r="D35" s="133"/>
      <c r="E35" s="133"/>
      <c r="F35" s="133"/>
      <c r="G35" s="133"/>
      <c r="H35" s="133"/>
      <c r="I35" s="133"/>
      <c r="J35" s="133"/>
      <c r="K35" s="133"/>
      <c r="L35" s="133"/>
      <c r="M35" s="133"/>
      <c r="N35" s="133"/>
      <c r="AN35" s="134"/>
      <c r="AO35" s="134"/>
      <c r="AP35" s="134"/>
      <c r="AQ35" s="134"/>
      <c r="AR35" s="134"/>
      <c r="AS35" s="134"/>
      <c r="AT35" s="134"/>
      <c r="BC35" s="219"/>
      <c r="BD35" s="220"/>
      <c r="BE35" s="220"/>
      <c r="BF35" s="220"/>
      <c r="BG35" s="220"/>
      <c r="BH35" s="220"/>
      <c r="BI35" s="220"/>
      <c r="BJ35" s="220"/>
      <c r="BK35" s="220"/>
      <c r="BL35" s="221"/>
      <c r="BM35" s="219"/>
      <c r="BN35" s="220"/>
      <c r="BO35" s="220"/>
      <c r="BP35" s="220"/>
      <c r="BQ35" s="220"/>
      <c r="BR35" s="220"/>
      <c r="BS35" s="221"/>
      <c r="BT35" s="219"/>
      <c r="BU35" s="220"/>
      <c r="BV35" s="220"/>
      <c r="BW35" s="220"/>
      <c r="BX35" s="220"/>
      <c r="BY35" s="220"/>
      <c r="BZ35" s="221"/>
      <c r="CA35" s="144"/>
    </row>
    <row r="36" spans="2:81" s="129" customFormat="1" ht="14.4" customHeight="1">
      <c r="B36" s="146"/>
      <c r="C36" s="133"/>
      <c r="D36" s="133"/>
      <c r="E36" s="133"/>
      <c r="F36" s="133"/>
      <c r="G36" s="133"/>
      <c r="H36" s="133"/>
      <c r="I36" s="133"/>
      <c r="J36" s="133"/>
      <c r="K36" s="133"/>
      <c r="L36" s="133"/>
      <c r="M36" s="133"/>
      <c r="N36" s="133"/>
      <c r="AN36" s="134"/>
      <c r="AO36" s="134"/>
      <c r="AP36" s="134"/>
      <c r="AQ36" s="134"/>
      <c r="AR36" s="134"/>
      <c r="AS36" s="134"/>
      <c r="AT36" s="134"/>
      <c r="BC36" s="264" t="s">
        <v>20</v>
      </c>
      <c r="BD36" s="265"/>
      <c r="BE36" s="265"/>
      <c r="BF36" s="265"/>
      <c r="BG36" s="265"/>
      <c r="BH36" s="265"/>
      <c r="BI36" s="265"/>
      <c r="BJ36" s="265"/>
      <c r="BK36" s="265"/>
      <c r="BL36" s="266"/>
      <c r="BM36" s="264" t="s">
        <v>21</v>
      </c>
      <c r="BN36" s="265"/>
      <c r="BO36" s="265"/>
      <c r="BP36" s="265"/>
      <c r="BQ36" s="265"/>
      <c r="BR36" s="265"/>
      <c r="BS36" s="265"/>
      <c r="BT36" s="265"/>
      <c r="BU36" s="265"/>
      <c r="BV36" s="265"/>
      <c r="BW36" s="265"/>
      <c r="BX36" s="265"/>
      <c r="BY36" s="265"/>
      <c r="BZ36" s="266"/>
      <c r="CA36" s="144"/>
    </row>
    <row r="37" spans="2:81" s="129" customFormat="1" ht="14.4" customHeight="1" thickBot="1">
      <c r="B37" s="146"/>
      <c r="C37" s="133"/>
      <c r="D37" s="133"/>
      <c r="E37" s="133"/>
      <c r="F37" s="133"/>
      <c r="G37" s="133"/>
      <c r="H37" s="133"/>
      <c r="I37" s="133"/>
      <c r="J37" s="133"/>
      <c r="K37" s="133"/>
      <c r="L37" s="133"/>
      <c r="M37" s="133"/>
      <c r="N37" s="133"/>
      <c r="AN37" s="134"/>
      <c r="AO37" s="134"/>
      <c r="AP37" s="134"/>
      <c r="AQ37" s="134"/>
      <c r="AR37" s="134"/>
      <c r="AS37" s="134"/>
      <c r="AT37" s="134"/>
      <c r="BC37" s="267"/>
      <c r="BD37" s="268"/>
      <c r="BE37" s="268"/>
      <c r="BF37" s="268"/>
      <c r="BG37" s="268"/>
      <c r="BH37" s="268"/>
      <c r="BI37" s="268"/>
      <c r="BJ37" s="268"/>
      <c r="BK37" s="268"/>
      <c r="BL37" s="269"/>
      <c r="BM37" s="267"/>
      <c r="BN37" s="268"/>
      <c r="BO37" s="268"/>
      <c r="BP37" s="268"/>
      <c r="BQ37" s="268"/>
      <c r="BR37" s="268"/>
      <c r="BS37" s="268"/>
      <c r="BT37" s="268"/>
      <c r="BU37" s="268"/>
      <c r="BV37" s="268"/>
      <c r="BW37" s="268"/>
      <c r="BX37" s="268"/>
      <c r="BY37" s="268"/>
      <c r="BZ37" s="269"/>
      <c r="CA37" s="144"/>
    </row>
    <row r="38" spans="2:81" s="129" customFormat="1" ht="18.600000000000001" customHeight="1">
      <c r="B38" s="147"/>
      <c r="C38" s="234" t="s">
        <v>22</v>
      </c>
      <c r="D38" s="235"/>
      <c r="E38" s="235"/>
      <c r="F38" s="235"/>
      <c r="G38" s="235"/>
      <c r="H38" s="235"/>
      <c r="I38" s="235"/>
      <c r="J38" s="235"/>
      <c r="K38" s="235"/>
      <c r="L38" s="235"/>
      <c r="M38" s="235"/>
      <c r="N38" s="236"/>
      <c r="R38" s="237" t="s">
        <v>23</v>
      </c>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9"/>
      <c r="BC38" s="267"/>
      <c r="BD38" s="268"/>
      <c r="BE38" s="268"/>
      <c r="BF38" s="268"/>
      <c r="BG38" s="268"/>
      <c r="BH38" s="268"/>
      <c r="BI38" s="268"/>
      <c r="BJ38" s="268"/>
      <c r="BK38" s="268"/>
      <c r="BL38" s="269"/>
      <c r="BM38" s="267"/>
      <c r="BN38" s="268"/>
      <c r="BO38" s="268"/>
      <c r="BP38" s="268"/>
      <c r="BQ38" s="268"/>
      <c r="BR38" s="268"/>
      <c r="BS38" s="268"/>
      <c r="BT38" s="268"/>
      <c r="BU38" s="268"/>
      <c r="BV38" s="268"/>
      <c r="BW38" s="268"/>
      <c r="BX38" s="268"/>
      <c r="BY38" s="268"/>
      <c r="BZ38" s="269"/>
      <c r="CA38" s="144"/>
    </row>
    <row r="39" spans="2:81" s="129" customFormat="1" ht="14.4" customHeight="1">
      <c r="B39" s="147"/>
      <c r="C39" s="258"/>
      <c r="D39" s="259"/>
      <c r="E39" s="259"/>
      <c r="F39" s="259"/>
      <c r="G39" s="259"/>
      <c r="H39" s="259"/>
      <c r="I39" s="259"/>
      <c r="J39" s="259"/>
      <c r="K39" s="259"/>
      <c r="L39" s="259"/>
      <c r="M39" s="259"/>
      <c r="N39" s="260"/>
      <c r="R39" s="240"/>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2"/>
      <c r="BC39" s="267"/>
      <c r="BD39" s="268"/>
      <c r="BE39" s="268"/>
      <c r="BF39" s="268"/>
      <c r="BG39" s="268"/>
      <c r="BH39" s="268"/>
      <c r="BI39" s="268"/>
      <c r="BJ39" s="268"/>
      <c r="BK39" s="268"/>
      <c r="BL39" s="269"/>
      <c r="BM39" s="267"/>
      <c r="BN39" s="268"/>
      <c r="BO39" s="268"/>
      <c r="BP39" s="268"/>
      <c r="BQ39" s="268"/>
      <c r="BR39" s="268"/>
      <c r="BS39" s="268"/>
      <c r="BT39" s="268"/>
      <c r="BU39" s="268"/>
      <c r="BV39" s="268"/>
      <c r="BW39" s="268"/>
      <c r="BX39" s="268"/>
      <c r="BY39" s="268"/>
      <c r="BZ39" s="269"/>
      <c r="CA39" s="144"/>
    </row>
    <row r="40" spans="2:81" s="129" customFormat="1" ht="14.4" customHeight="1" thickBot="1">
      <c r="B40" s="147"/>
      <c r="C40" s="258"/>
      <c r="D40" s="259"/>
      <c r="E40" s="259"/>
      <c r="F40" s="259"/>
      <c r="G40" s="259"/>
      <c r="H40" s="259"/>
      <c r="I40" s="259"/>
      <c r="J40" s="259"/>
      <c r="K40" s="259"/>
      <c r="L40" s="259"/>
      <c r="M40" s="259"/>
      <c r="N40" s="260"/>
      <c r="R40" s="240"/>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2"/>
      <c r="BC40" s="270"/>
      <c r="BD40" s="271"/>
      <c r="BE40" s="271"/>
      <c r="BF40" s="271"/>
      <c r="BG40" s="271"/>
      <c r="BH40" s="271"/>
      <c r="BI40" s="271"/>
      <c r="BJ40" s="271"/>
      <c r="BK40" s="271"/>
      <c r="BL40" s="272"/>
      <c r="BM40" s="270"/>
      <c r="BN40" s="271"/>
      <c r="BO40" s="271"/>
      <c r="BP40" s="271"/>
      <c r="BQ40" s="271"/>
      <c r="BR40" s="271"/>
      <c r="BS40" s="271"/>
      <c r="BT40" s="271"/>
      <c r="BU40" s="271"/>
      <c r="BV40" s="271"/>
      <c r="BW40" s="271"/>
      <c r="BX40" s="271"/>
      <c r="BY40" s="271"/>
      <c r="BZ40" s="272"/>
      <c r="CA40" s="144"/>
    </row>
    <row r="41" spans="2:81" s="129" customFormat="1" ht="14.4" customHeight="1">
      <c r="B41" s="147"/>
      <c r="C41" s="258"/>
      <c r="D41" s="259"/>
      <c r="E41" s="259"/>
      <c r="F41" s="259"/>
      <c r="G41" s="259"/>
      <c r="H41" s="259"/>
      <c r="I41" s="259"/>
      <c r="J41" s="259"/>
      <c r="K41" s="259"/>
      <c r="L41" s="259"/>
      <c r="M41" s="259"/>
      <c r="N41" s="260"/>
      <c r="R41" s="240"/>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2"/>
      <c r="CA41" s="144"/>
      <c r="CC41" s="135"/>
    </row>
    <row r="42" spans="2:81" s="129" customFormat="1" ht="14.4" customHeight="1">
      <c r="B42" s="147"/>
      <c r="C42" s="258"/>
      <c r="D42" s="259"/>
      <c r="E42" s="259"/>
      <c r="F42" s="259"/>
      <c r="G42" s="259"/>
      <c r="H42" s="259"/>
      <c r="I42" s="259"/>
      <c r="J42" s="259"/>
      <c r="K42" s="259"/>
      <c r="L42" s="259"/>
      <c r="M42" s="259"/>
      <c r="N42" s="260"/>
      <c r="R42" s="240"/>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2"/>
      <c r="CA42" s="144"/>
      <c r="CC42" s="135"/>
    </row>
    <row r="43" spans="2:81" s="129" customFormat="1" ht="14.4" customHeight="1" thickBot="1">
      <c r="B43" s="147"/>
      <c r="C43" s="258"/>
      <c r="D43" s="259"/>
      <c r="E43" s="259"/>
      <c r="F43" s="259"/>
      <c r="G43" s="259"/>
      <c r="H43" s="259"/>
      <c r="I43" s="259"/>
      <c r="J43" s="259"/>
      <c r="K43" s="259"/>
      <c r="L43" s="259"/>
      <c r="M43" s="259"/>
      <c r="N43" s="260"/>
      <c r="R43" s="240"/>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2"/>
      <c r="CA43" s="144"/>
      <c r="CC43" s="135"/>
    </row>
    <row r="44" spans="2:81" s="129" customFormat="1" ht="14.4" customHeight="1">
      <c r="B44" s="147"/>
      <c r="C44" s="258"/>
      <c r="D44" s="259"/>
      <c r="E44" s="259"/>
      <c r="F44" s="259"/>
      <c r="G44" s="259"/>
      <c r="H44" s="259"/>
      <c r="I44" s="259"/>
      <c r="J44" s="259"/>
      <c r="K44" s="259"/>
      <c r="L44" s="259"/>
      <c r="M44" s="259"/>
      <c r="N44" s="260"/>
      <c r="R44" s="240"/>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2"/>
      <c r="BC44" s="225" t="s">
        <v>24</v>
      </c>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7"/>
      <c r="CA44" s="144"/>
      <c r="CC44" s="135"/>
    </row>
    <row r="45" spans="2:81" s="129" customFormat="1" ht="14.4" customHeight="1">
      <c r="B45" s="147"/>
      <c r="C45" s="258"/>
      <c r="D45" s="259"/>
      <c r="E45" s="259"/>
      <c r="F45" s="259"/>
      <c r="G45" s="259"/>
      <c r="H45" s="259"/>
      <c r="I45" s="259"/>
      <c r="J45" s="259"/>
      <c r="K45" s="259"/>
      <c r="L45" s="259"/>
      <c r="M45" s="259"/>
      <c r="N45" s="260"/>
      <c r="R45" s="240"/>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2"/>
      <c r="BC45" s="228"/>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30"/>
      <c r="CA45" s="144"/>
      <c r="CC45" s="135"/>
    </row>
    <row r="46" spans="2:81" s="129" customFormat="1" ht="14.4" customHeight="1">
      <c r="B46" s="147"/>
      <c r="C46" s="258"/>
      <c r="D46" s="259"/>
      <c r="E46" s="259"/>
      <c r="F46" s="259"/>
      <c r="G46" s="259"/>
      <c r="H46" s="259"/>
      <c r="I46" s="259"/>
      <c r="J46" s="259"/>
      <c r="K46" s="259"/>
      <c r="L46" s="259"/>
      <c r="M46" s="259"/>
      <c r="N46" s="260"/>
      <c r="R46" s="240"/>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2"/>
      <c r="BC46" s="231"/>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30"/>
      <c r="CA46" s="144"/>
      <c r="CC46" s="135"/>
    </row>
    <row r="47" spans="2:81" s="129" customFormat="1" ht="14.4" customHeight="1">
      <c r="B47" s="147"/>
      <c r="C47" s="258"/>
      <c r="D47" s="259"/>
      <c r="E47" s="259"/>
      <c r="F47" s="259"/>
      <c r="G47" s="259"/>
      <c r="H47" s="259"/>
      <c r="I47" s="259"/>
      <c r="J47" s="259"/>
      <c r="K47" s="259"/>
      <c r="L47" s="259"/>
      <c r="M47" s="259"/>
      <c r="N47" s="260"/>
      <c r="R47" s="240"/>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2"/>
      <c r="BC47" s="146"/>
      <c r="BX47" s="134"/>
      <c r="BY47" s="144"/>
      <c r="CA47" s="144"/>
      <c r="CC47" s="135"/>
    </row>
    <row r="48" spans="2:81" s="129" customFormat="1" ht="14.4" customHeight="1">
      <c r="B48" s="147"/>
      <c r="C48" s="258"/>
      <c r="D48" s="259"/>
      <c r="E48" s="259"/>
      <c r="F48" s="259"/>
      <c r="G48" s="259"/>
      <c r="H48" s="259"/>
      <c r="I48" s="259"/>
      <c r="J48" s="259"/>
      <c r="K48" s="259"/>
      <c r="L48" s="259"/>
      <c r="M48" s="259"/>
      <c r="N48" s="260"/>
      <c r="R48" s="240"/>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2"/>
      <c r="BC48" s="146"/>
      <c r="BX48" s="134"/>
      <c r="BY48" s="144"/>
      <c r="CA48" s="144"/>
      <c r="CC48" s="135"/>
    </row>
    <row r="49" spans="2:81" s="129" customFormat="1" ht="14.4" customHeight="1">
      <c r="B49" s="147"/>
      <c r="C49" s="258"/>
      <c r="D49" s="259"/>
      <c r="E49" s="259"/>
      <c r="F49" s="259"/>
      <c r="G49" s="259"/>
      <c r="H49" s="259"/>
      <c r="I49" s="259"/>
      <c r="J49" s="259"/>
      <c r="K49" s="259"/>
      <c r="L49" s="259"/>
      <c r="M49" s="259"/>
      <c r="N49" s="260"/>
      <c r="R49" s="240"/>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2"/>
      <c r="BC49" s="146"/>
      <c r="BX49" s="134"/>
      <c r="BY49" s="144"/>
      <c r="CA49" s="144"/>
      <c r="CC49" s="135"/>
    </row>
    <row r="50" spans="2:81" s="129" customFormat="1" ht="14.4" customHeight="1">
      <c r="B50" s="147"/>
      <c r="C50" s="258"/>
      <c r="D50" s="259"/>
      <c r="E50" s="259"/>
      <c r="F50" s="259"/>
      <c r="G50" s="259"/>
      <c r="H50" s="259"/>
      <c r="I50" s="259"/>
      <c r="J50" s="259"/>
      <c r="K50" s="259"/>
      <c r="L50" s="259"/>
      <c r="M50" s="259"/>
      <c r="N50" s="260"/>
      <c r="R50" s="240"/>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2"/>
      <c r="BC50" s="146"/>
      <c r="BX50" s="134"/>
      <c r="BY50" s="144"/>
      <c r="CA50" s="144"/>
      <c r="CC50" s="135"/>
    </row>
    <row r="51" spans="2:81" s="129" customFormat="1" ht="14.4" customHeight="1">
      <c r="B51" s="147"/>
      <c r="C51" s="258"/>
      <c r="D51" s="259"/>
      <c r="E51" s="259"/>
      <c r="F51" s="259"/>
      <c r="G51" s="259"/>
      <c r="H51" s="259"/>
      <c r="I51" s="259"/>
      <c r="J51" s="259"/>
      <c r="K51" s="259"/>
      <c r="L51" s="259"/>
      <c r="M51" s="259"/>
      <c r="N51" s="260"/>
      <c r="R51" s="240"/>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2"/>
      <c r="BC51" s="146"/>
      <c r="BX51" s="134"/>
      <c r="BY51" s="144"/>
      <c r="CA51" s="144"/>
      <c r="CC51" s="135"/>
    </row>
    <row r="52" spans="2:81" s="129" customFormat="1" ht="14.4" customHeight="1">
      <c r="B52" s="147"/>
      <c r="C52" s="258"/>
      <c r="D52" s="259"/>
      <c r="E52" s="259"/>
      <c r="F52" s="259"/>
      <c r="G52" s="259"/>
      <c r="H52" s="259"/>
      <c r="I52" s="259"/>
      <c r="J52" s="259"/>
      <c r="K52" s="259"/>
      <c r="L52" s="259"/>
      <c r="M52" s="259"/>
      <c r="N52" s="260"/>
      <c r="R52" s="240"/>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2"/>
      <c r="BC52" s="146"/>
      <c r="BX52" s="134"/>
      <c r="BY52" s="144"/>
      <c r="CA52" s="144"/>
      <c r="CC52" s="135"/>
    </row>
    <row r="53" spans="2:81" s="129" customFormat="1" ht="15" customHeight="1" thickBot="1">
      <c r="B53" s="147"/>
      <c r="C53" s="261"/>
      <c r="D53" s="262"/>
      <c r="E53" s="262"/>
      <c r="F53" s="262"/>
      <c r="G53" s="262"/>
      <c r="H53" s="262"/>
      <c r="I53" s="262"/>
      <c r="J53" s="262"/>
      <c r="K53" s="262"/>
      <c r="L53" s="262"/>
      <c r="M53" s="262"/>
      <c r="N53" s="263"/>
      <c r="R53" s="243"/>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5"/>
      <c r="BC53" s="163"/>
      <c r="BD53" s="150"/>
      <c r="BE53" s="150"/>
      <c r="BF53" s="150"/>
      <c r="BG53" s="150"/>
      <c r="BH53" s="150"/>
      <c r="BI53" s="150"/>
      <c r="BJ53" s="150"/>
      <c r="BK53" s="150"/>
      <c r="BL53" s="150"/>
      <c r="BM53" s="150"/>
      <c r="BN53" s="150"/>
      <c r="BO53" s="150"/>
      <c r="BP53" s="150"/>
      <c r="BQ53" s="150"/>
      <c r="BR53" s="150"/>
      <c r="BS53" s="150"/>
      <c r="BT53" s="150"/>
      <c r="BU53" s="150"/>
      <c r="BV53" s="150"/>
      <c r="BW53" s="150"/>
      <c r="BX53" s="195"/>
      <c r="BY53" s="152"/>
      <c r="CA53" s="144"/>
      <c r="CC53" s="135"/>
    </row>
    <row r="54" spans="2:81" s="129" customFormat="1" ht="15" thickBot="1">
      <c r="B54" s="148"/>
      <c r="C54" s="149"/>
      <c r="D54" s="149"/>
      <c r="E54" s="149"/>
      <c r="F54" s="149"/>
      <c r="G54" s="149"/>
      <c r="H54" s="149"/>
      <c r="I54" s="149"/>
      <c r="J54" s="149"/>
      <c r="K54" s="149"/>
      <c r="L54" s="149"/>
      <c r="M54" s="149"/>
      <c r="N54" s="149"/>
      <c r="O54" s="149"/>
      <c r="P54" s="149"/>
      <c r="Q54" s="149"/>
      <c r="R54" s="149"/>
      <c r="S54" s="149"/>
      <c r="T54" s="149"/>
      <c r="U54" s="149"/>
      <c r="V54" s="149"/>
      <c r="W54" s="150"/>
      <c r="X54" s="150"/>
      <c r="Y54" s="150"/>
      <c r="Z54" s="151"/>
      <c r="AA54" s="151"/>
      <c r="AB54" s="151"/>
      <c r="AC54" s="151"/>
      <c r="AD54" s="151"/>
      <c r="AE54" s="151"/>
      <c r="AF54" s="151"/>
      <c r="AG54" s="151"/>
      <c r="AH54" s="151"/>
      <c r="AI54" s="151"/>
      <c r="AJ54" s="151"/>
      <c r="AK54" s="151"/>
      <c r="AL54" s="151"/>
      <c r="AM54" s="151"/>
      <c r="AN54" s="151"/>
      <c r="AO54" s="151"/>
      <c r="AP54" s="151"/>
      <c r="AQ54" s="151"/>
      <c r="AR54" s="151"/>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2"/>
    </row>
    <row r="55" spans="2:81" s="129" customFormat="1" ht="15" thickBot="1">
      <c r="B55" s="131"/>
      <c r="C55" s="130"/>
      <c r="D55" s="130"/>
      <c r="E55" s="130"/>
      <c r="F55" s="130"/>
      <c r="G55" s="130"/>
      <c r="H55" s="130"/>
      <c r="I55" s="130"/>
    </row>
    <row r="56" spans="2:81" s="129" customFormat="1" ht="18" customHeight="1">
      <c r="B56" s="210" t="s">
        <v>25</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1"/>
      <c r="BR56" s="211"/>
      <c r="BS56" s="211"/>
      <c r="BT56" s="211"/>
      <c r="BU56" s="211"/>
      <c r="BV56" s="211"/>
      <c r="BW56" s="211"/>
      <c r="BX56" s="211"/>
      <c r="BY56" s="211"/>
      <c r="BZ56" s="211"/>
      <c r="CA56" s="212"/>
    </row>
    <row r="57" spans="2:81" s="129" customFormat="1" ht="5.0999999999999996" customHeight="1">
      <c r="B57" s="145"/>
      <c r="C57" s="130"/>
      <c r="D57" s="130"/>
      <c r="E57" s="130"/>
      <c r="F57" s="130"/>
      <c r="G57" s="130"/>
      <c r="H57" s="130"/>
      <c r="I57" s="130"/>
      <c r="CA57" s="144"/>
    </row>
    <row r="58" spans="2:81" s="129" customFormat="1" ht="15.6">
      <c r="B58" s="154"/>
      <c r="C58" s="130"/>
      <c r="D58" s="130"/>
      <c r="F58" s="136"/>
      <c r="G58" s="136"/>
      <c r="H58" s="136"/>
      <c r="I58" s="136"/>
      <c r="J58" s="136"/>
      <c r="M58" s="153" t="s">
        <v>26</v>
      </c>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53" t="s">
        <v>27</v>
      </c>
      <c r="AX58" s="137"/>
      <c r="AY58" s="137"/>
      <c r="BA58" s="137"/>
      <c r="BF58" s="137"/>
      <c r="BH58" s="137"/>
      <c r="BI58" s="137"/>
      <c r="BJ58" s="137"/>
      <c r="BK58" s="137"/>
      <c r="BL58" s="137"/>
      <c r="BM58" s="137"/>
      <c r="BN58" s="137"/>
      <c r="BO58" s="137"/>
      <c r="BP58" s="137"/>
      <c r="BQ58" s="137"/>
      <c r="BR58" s="137"/>
      <c r="BS58" s="137"/>
      <c r="BT58" s="137"/>
      <c r="BU58" s="137"/>
      <c r="BV58" s="137"/>
      <c r="BW58" s="137"/>
      <c r="BX58" s="137"/>
      <c r="BY58" s="137"/>
      <c r="BZ58" s="137"/>
      <c r="CA58" s="155"/>
    </row>
    <row r="59" spans="2:81" s="129" customFormat="1" ht="5.0999999999999996" customHeight="1">
      <c r="B59" s="145"/>
      <c r="C59" s="130"/>
      <c r="D59" s="130"/>
      <c r="F59" s="134"/>
      <c r="G59" s="134"/>
      <c r="H59" s="134"/>
      <c r="I59" s="134"/>
      <c r="J59" s="134"/>
      <c r="K59" s="134"/>
      <c r="L59" s="134"/>
      <c r="M59" s="134"/>
      <c r="N59" s="134"/>
      <c r="O59" s="134"/>
      <c r="CA59" s="144"/>
    </row>
    <row r="60" spans="2:81" s="129" customFormat="1" ht="14.4" customHeight="1">
      <c r="B60" s="145"/>
      <c r="C60" s="130"/>
      <c r="D60" s="130"/>
      <c r="M60" s="208" t="s">
        <v>28</v>
      </c>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77"/>
      <c r="AU60" s="277"/>
      <c r="AV60" s="277"/>
      <c r="AW60" s="208" t="s">
        <v>29</v>
      </c>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9"/>
    </row>
    <row r="61" spans="2:81" s="129" customFormat="1">
      <c r="B61" s="145"/>
      <c r="C61" s="130"/>
      <c r="D61" s="130"/>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77"/>
      <c r="AU61" s="277"/>
      <c r="AV61" s="277"/>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9"/>
    </row>
    <row r="62" spans="2:81" s="129" customFormat="1">
      <c r="B62" s="145"/>
      <c r="C62" s="130"/>
      <c r="D62" s="130"/>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77"/>
      <c r="AU62" s="277"/>
      <c r="AV62" s="277"/>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9"/>
    </row>
    <row r="63" spans="2:81" s="129" customFormat="1">
      <c r="B63" s="145"/>
      <c r="C63" s="130"/>
      <c r="D63" s="130"/>
      <c r="E63"/>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77"/>
      <c r="AU63" s="277"/>
      <c r="AV63" s="277"/>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9"/>
    </row>
    <row r="64" spans="2:81" s="129" customFormat="1">
      <c r="B64" s="145"/>
      <c r="C64" s="130"/>
      <c r="D64" s="130"/>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77"/>
      <c r="AU64" s="277"/>
      <c r="AV64" s="277"/>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9"/>
    </row>
    <row r="65" spans="2:79" s="129" customFormat="1">
      <c r="B65" s="145"/>
      <c r="C65" s="130"/>
      <c r="D65" s="130"/>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77"/>
      <c r="AU65" s="277"/>
      <c r="AV65" s="277"/>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9"/>
    </row>
    <row r="66" spans="2:79" s="129" customFormat="1">
      <c r="B66" s="145"/>
      <c r="C66" s="130"/>
      <c r="D66" s="130"/>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77"/>
      <c r="AU66" s="277"/>
      <c r="AV66" s="277"/>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9"/>
    </row>
    <row r="67" spans="2:79" s="129" customFormat="1">
      <c r="B67" s="145"/>
      <c r="C67" s="130"/>
      <c r="D67" s="130"/>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77"/>
      <c r="AU67" s="277"/>
      <c r="AV67" s="277"/>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9"/>
    </row>
    <row r="68" spans="2:79" s="129" customFormat="1">
      <c r="B68" s="145"/>
      <c r="C68" s="130"/>
      <c r="D68" s="130"/>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77"/>
      <c r="AU68" s="277"/>
      <c r="AV68" s="277"/>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9"/>
    </row>
    <row r="69" spans="2:79" s="129" customFormat="1">
      <c r="B69" s="145"/>
      <c r="C69" s="130"/>
      <c r="D69" s="130"/>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77"/>
      <c r="AU69" s="277"/>
      <c r="AV69" s="277"/>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9"/>
    </row>
    <row r="70" spans="2:79" s="129" customFormat="1" ht="15" thickBot="1">
      <c r="B70" s="156"/>
      <c r="C70" s="157"/>
      <c r="D70" s="157"/>
      <c r="E70" s="150"/>
      <c r="F70" s="150"/>
      <c r="G70" s="150"/>
      <c r="H70" s="150"/>
      <c r="I70" s="150"/>
      <c r="J70" s="150"/>
      <c r="K70" s="150"/>
      <c r="L70" s="150"/>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78"/>
      <c r="AU70" s="278"/>
      <c r="AV70" s="278"/>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c r="BT70" s="214"/>
      <c r="BU70" s="214"/>
      <c r="BV70" s="214"/>
      <c r="BW70" s="214"/>
      <c r="BX70" s="214"/>
      <c r="BY70" s="214"/>
      <c r="BZ70" s="214"/>
      <c r="CA70" s="215"/>
    </row>
    <row r="71" spans="2:79" s="129" customFormat="1" ht="15" thickBot="1">
      <c r="B71" s="131"/>
      <c r="C71" s="130"/>
      <c r="D71" s="130"/>
      <c r="E71" s="130"/>
      <c r="F71" s="130"/>
      <c r="G71" s="130"/>
      <c r="H71" s="130"/>
      <c r="I71" s="130"/>
    </row>
    <row r="72" spans="2:79" s="129" customFormat="1" ht="18" customHeight="1">
      <c r="B72" s="210" t="s">
        <v>30</v>
      </c>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1"/>
      <c r="BR72" s="211"/>
      <c r="BS72" s="211"/>
      <c r="BT72" s="211"/>
      <c r="BU72" s="211"/>
      <c r="BV72" s="211"/>
      <c r="BW72" s="211"/>
      <c r="BX72" s="211"/>
      <c r="BY72" s="211"/>
      <c r="BZ72" s="211"/>
      <c r="CA72" s="212"/>
    </row>
    <row r="73" spans="2:79" s="129" customFormat="1" ht="5.0999999999999996" customHeight="1">
      <c r="B73" s="145"/>
      <c r="C73" s="130"/>
      <c r="D73" s="130"/>
      <c r="E73" s="130"/>
      <c r="F73" s="130"/>
      <c r="G73" s="130"/>
      <c r="H73" s="130"/>
      <c r="I73" s="130"/>
      <c r="CA73" s="144"/>
    </row>
    <row r="74" spans="2:79" s="129" customFormat="1" ht="14.4" customHeight="1">
      <c r="B74" s="279" t="s">
        <v>31</v>
      </c>
      <c r="C74" s="280"/>
      <c r="D74" s="280"/>
      <c r="E74" s="280"/>
      <c r="F74" s="280"/>
      <c r="G74" s="280"/>
      <c r="H74" s="280"/>
      <c r="I74" s="280"/>
      <c r="J74" s="280"/>
      <c r="K74" s="280"/>
      <c r="L74" s="280"/>
      <c r="M74" s="280"/>
      <c r="N74" s="280"/>
      <c r="O74" s="280"/>
      <c r="P74" s="280"/>
      <c r="Q74" s="280"/>
      <c r="R74" s="280"/>
      <c r="S74" s="280"/>
      <c r="T74" s="280"/>
      <c r="U74" s="280"/>
      <c r="V74" s="280"/>
      <c r="W74" s="280"/>
      <c r="X74" s="280"/>
      <c r="Y74" s="280"/>
      <c r="Z74" s="191"/>
      <c r="AA74" s="191"/>
      <c r="AB74" s="191"/>
      <c r="AC74" s="280" t="s">
        <v>32</v>
      </c>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191"/>
      <c r="BA74" s="191"/>
      <c r="BB74" s="191"/>
      <c r="BC74" s="280" t="s">
        <v>33</v>
      </c>
      <c r="BD74" s="280"/>
      <c r="BE74" s="280"/>
      <c r="BF74" s="280"/>
      <c r="BG74" s="280"/>
      <c r="BH74" s="280"/>
      <c r="BI74" s="280"/>
      <c r="BJ74" s="280"/>
      <c r="BK74" s="280"/>
      <c r="BL74" s="280"/>
      <c r="BM74" s="280"/>
      <c r="BN74" s="280"/>
      <c r="BO74" s="280"/>
      <c r="BP74" s="280"/>
      <c r="BQ74" s="280"/>
      <c r="BR74" s="280"/>
      <c r="BS74" s="280"/>
      <c r="BT74" s="280"/>
      <c r="BU74" s="280"/>
      <c r="BV74" s="280"/>
      <c r="BW74" s="280"/>
      <c r="BX74" s="280"/>
      <c r="BY74" s="280"/>
      <c r="BZ74" s="280"/>
      <c r="CA74" s="281"/>
    </row>
    <row r="75" spans="2:79" s="129" customFormat="1" ht="15" customHeight="1">
      <c r="B75" s="274" t="s">
        <v>34</v>
      </c>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192"/>
      <c r="AA75" s="192"/>
      <c r="AB75" s="273" t="s">
        <v>35</v>
      </c>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192"/>
      <c r="BB75" s="192"/>
      <c r="BC75" s="275" t="s">
        <v>36</v>
      </c>
      <c r="BD75" s="275"/>
      <c r="BE75" s="275"/>
      <c r="BF75" s="275"/>
      <c r="BG75" s="275"/>
      <c r="BH75" s="275"/>
      <c r="BI75" s="275"/>
      <c r="BJ75" s="275"/>
      <c r="BK75" s="275"/>
      <c r="BL75" s="275"/>
      <c r="BM75" s="275"/>
      <c r="BN75" s="275"/>
      <c r="BO75" s="275"/>
      <c r="BP75" s="275"/>
      <c r="BQ75" s="275"/>
      <c r="BR75" s="275"/>
      <c r="BS75" s="275"/>
      <c r="BT75" s="275"/>
      <c r="BU75" s="275"/>
      <c r="BV75" s="275"/>
      <c r="BW75" s="275"/>
      <c r="BX75" s="275"/>
      <c r="BY75" s="275"/>
      <c r="BZ75" s="275"/>
      <c r="CA75" s="276"/>
    </row>
    <row r="76" spans="2:79" s="129" customFormat="1">
      <c r="B76" s="274" t="s">
        <v>37</v>
      </c>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192"/>
      <c r="AA76" s="192"/>
      <c r="AB76" s="193"/>
      <c r="AC76" s="273" t="s">
        <v>38</v>
      </c>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192"/>
      <c r="BA76" s="192"/>
      <c r="BB76" s="192"/>
      <c r="BC76" s="275" t="s">
        <v>39</v>
      </c>
      <c r="BD76" s="275"/>
      <c r="BE76" s="275"/>
      <c r="BF76" s="275"/>
      <c r="BG76" s="275"/>
      <c r="BH76" s="275"/>
      <c r="BI76" s="275"/>
      <c r="BJ76" s="275"/>
      <c r="BK76" s="275"/>
      <c r="BL76" s="275"/>
      <c r="BM76" s="275"/>
      <c r="BN76" s="275"/>
      <c r="BO76" s="275"/>
      <c r="BP76" s="275"/>
      <c r="BQ76" s="275"/>
      <c r="BR76" s="275"/>
      <c r="BS76" s="275"/>
      <c r="BT76" s="275"/>
      <c r="BU76" s="275"/>
      <c r="BV76" s="275"/>
      <c r="BW76" s="275"/>
      <c r="BX76" s="275"/>
      <c r="BY76" s="275"/>
      <c r="BZ76" s="275"/>
      <c r="CA76" s="276"/>
    </row>
    <row r="77" spans="2:79" s="129" customFormat="1">
      <c r="B77" s="145"/>
      <c r="C77" s="131"/>
      <c r="D77" s="130"/>
      <c r="E77" s="130"/>
      <c r="F77" s="130"/>
      <c r="G77" s="130"/>
      <c r="H77" s="130"/>
      <c r="I77" s="130"/>
      <c r="CA77" s="144"/>
    </row>
    <row r="78" spans="2:79" s="129" customFormat="1">
      <c r="B78" s="145"/>
      <c r="C78" s="131"/>
      <c r="D78" s="130"/>
      <c r="E78" s="130"/>
      <c r="F78" s="130"/>
      <c r="G78" s="130"/>
      <c r="H78" s="130"/>
      <c r="I78" s="130"/>
      <c r="CA78" s="144"/>
    </row>
    <row r="79" spans="2:79" s="129" customFormat="1">
      <c r="B79" s="145"/>
      <c r="C79" s="131"/>
      <c r="D79" s="130"/>
      <c r="E79" s="130"/>
      <c r="F79" s="130"/>
      <c r="G79" s="130"/>
      <c r="H79" s="130"/>
      <c r="I79" s="130"/>
      <c r="CA79" s="144"/>
    </row>
    <row r="80" spans="2:79" s="129" customFormat="1">
      <c r="B80" s="145"/>
      <c r="C80" s="131"/>
      <c r="D80" s="130"/>
      <c r="E80" s="130"/>
      <c r="F80" s="130"/>
      <c r="G80" s="130"/>
      <c r="H80" s="130"/>
      <c r="I80" s="130"/>
      <c r="CA80" s="144"/>
    </row>
    <row r="81" spans="2:79" s="129" customFormat="1">
      <c r="B81" s="145"/>
      <c r="C81" s="131"/>
      <c r="D81" s="130"/>
      <c r="E81" s="130"/>
      <c r="F81" s="130"/>
      <c r="G81" s="130"/>
      <c r="H81" s="130"/>
      <c r="I81" s="130"/>
      <c r="CA81" s="144"/>
    </row>
    <row r="82" spans="2:79" s="129" customFormat="1">
      <c r="B82" s="145"/>
      <c r="C82" s="131"/>
      <c r="D82" s="130"/>
      <c r="E82" s="130"/>
      <c r="F82" s="130"/>
      <c r="G82" s="130"/>
      <c r="H82" s="130"/>
      <c r="I82" s="130"/>
      <c r="CA82" s="144"/>
    </row>
    <row r="83" spans="2:79" s="129" customFormat="1">
      <c r="B83" s="145"/>
      <c r="C83" s="131"/>
      <c r="D83" s="130"/>
      <c r="E83" s="130"/>
      <c r="F83" s="130"/>
      <c r="G83" s="130"/>
      <c r="H83" s="130"/>
      <c r="I83" s="130"/>
      <c r="CA83" s="144"/>
    </row>
    <row r="84" spans="2:79" s="129" customFormat="1">
      <c r="B84" s="145"/>
      <c r="C84" s="131"/>
      <c r="D84" s="130"/>
      <c r="E84" s="130"/>
      <c r="F84" s="130"/>
      <c r="G84" s="130"/>
      <c r="H84" s="130"/>
      <c r="I84" s="130"/>
      <c r="CA84" s="144"/>
    </row>
    <row r="85" spans="2:79" s="129" customFormat="1" ht="15" thickBot="1">
      <c r="B85" s="156"/>
      <c r="C85" s="160"/>
      <c r="D85" s="157"/>
      <c r="E85" s="157"/>
      <c r="F85" s="157"/>
      <c r="G85" s="157"/>
      <c r="H85" s="157"/>
      <c r="I85" s="157"/>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2"/>
    </row>
    <row r="86" spans="2:79" s="129" customFormat="1" ht="15" thickBot="1">
      <c r="B86" s="131"/>
      <c r="C86" s="131"/>
      <c r="D86" s="130"/>
      <c r="E86" s="130"/>
      <c r="F86" s="130"/>
      <c r="G86" s="130"/>
      <c r="H86" s="130"/>
      <c r="I86" s="130"/>
    </row>
    <row r="87" spans="2:79" s="129" customFormat="1" ht="18" customHeight="1">
      <c r="B87" s="210" t="s">
        <v>40</v>
      </c>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1"/>
      <c r="BU87" s="211"/>
      <c r="BV87" s="211"/>
      <c r="BW87" s="211"/>
      <c r="BX87" s="211"/>
      <c r="BY87" s="211"/>
      <c r="BZ87" s="211"/>
      <c r="CA87" s="212"/>
    </row>
    <row r="88" spans="2:79" s="129" customFormat="1" ht="5.0999999999999996" customHeight="1">
      <c r="B88" s="145"/>
      <c r="C88" s="130"/>
      <c r="D88" s="130"/>
      <c r="E88" s="130"/>
      <c r="F88" s="130"/>
      <c r="G88" s="130"/>
      <c r="H88" s="130"/>
      <c r="I88" s="130"/>
      <c r="CA88" s="144"/>
    </row>
    <row r="89" spans="2:79" s="129" customFormat="1" ht="15.6">
      <c r="B89" s="161" t="s">
        <v>41</v>
      </c>
      <c r="D89" s="130"/>
      <c r="E89" s="130"/>
      <c r="F89" s="130"/>
      <c r="G89" s="138" t="s">
        <v>42</v>
      </c>
      <c r="H89" s="130"/>
      <c r="I89" s="130"/>
      <c r="CA89" s="144"/>
    </row>
    <row r="90" spans="2:79" s="129" customFormat="1">
      <c r="B90" s="162" t="s">
        <v>43</v>
      </c>
      <c r="D90" s="130"/>
      <c r="E90" s="130"/>
      <c r="F90" s="130"/>
      <c r="G90" s="132" t="s">
        <v>44</v>
      </c>
      <c r="H90" s="130"/>
      <c r="I90" s="130"/>
      <c r="CA90" s="144"/>
    </row>
    <row r="91" spans="2:79" s="129" customFormat="1">
      <c r="B91" s="162" t="s">
        <v>45</v>
      </c>
      <c r="D91" s="130"/>
      <c r="E91" s="130"/>
      <c r="F91" s="130"/>
      <c r="G91" s="132" t="s">
        <v>46</v>
      </c>
      <c r="H91" s="130"/>
      <c r="I91" s="130"/>
      <c r="CA91" s="144"/>
    </row>
    <row r="92" spans="2:79" s="129" customFormat="1">
      <c r="B92" s="162" t="s">
        <v>47</v>
      </c>
      <c r="D92" s="130"/>
      <c r="E92" s="130"/>
      <c r="F92" s="130"/>
      <c r="G92" s="132" t="s">
        <v>48</v>
      </c>
      <c r="H92" s="130"/>
      <c r="I92" s="130"/>
      <c r="CA92" s="144"/>
    </row>
    <row r="93" spans="2:79" s="129" customFormat="1">
      <c r="B93" s="162" t="s">
        <v>49</v>
      </c>
      <c r="D93" s="130"/>
      <c r="E93" s="130"/>
      <c r="F93" s="130"/>
      <c r="G93" s="139" t="s">
        <v>50</v>
      </c>
      <c r="H93" s="130"/>
      <c r="I93" s="130"/>
      <c r="CA93" s="144"/>
    </row>
    <row r="94" spans="2:79" s="129" customFormat="1">
      <c r="B94" s="162" t="s">
        <v>51</v>
      </c>
      <c r="D94" s="130"/>
      <c r="E94" s="130"/>
      <c r="F94" s="130"/>
      <c r="G94" s="139" t="s">
        <v>52</v>
      </c>
      <c r="H94" s="130"/>
      <c r="I94" s="130"/>
      <c r="CA94" s="144"/>
    </row>
    <row r="95" spans="2:79" s="129" customFormat="1" ht="5.0999999999999996" customHeight="1" thickBot="1">
      <c r="B95" s="163"/>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2"/>
    </row>
    <row r="96" spans="2:79" s="129" customFormat="1" ht="15" thickBot="1">
      <c r="C96" s="130"/>
      <c r="D96" s="130"/>
      <c r="E96" s="130"/>
      <c r="F96" s="130"/>
      <c r="G96" s="130"/>
      <c r="H96" s="130"/>
      <c r="I96" s="130"/>
    </row>
    <row r="97" spans="2:79" s="129" customFormat="1" ht="18" customHeight="1">
      <c r="B97" s="210" t="s">
        <v>53</v>
      </c>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1"/>
      <c r="BR97" s="211"/>
      <c r="BS97" s="211"/>
      <c r="BT97" s="211"/>
      <c r="BU97" s="211"/>
      <c r="BV97" s="211"/>
      <c r="BW97" s="211"/>
      <c r="BX97" s="211"/>
      <c r="BY97" s="211"/>
      <c r="BZ97" s="211"/>
      <c r="CA97" s="212"/>
    </row>
    <row r="98" spans="2:79" s="129" customFormat="1" ht="5.0999999999999996" customHeight="1">
      <c r="B98" s="146"/>
      <c r="C98" s="130"/>
      <c r="D98" s="130"/>
      <c r="E98" s="130"/>
      <c r="F98" s="130"/>
      <c r="G98" s="130"/>
      <c r="H98" s="130"/>
      <c r="I98" s="130"/>
      <c r="CA98" s="144"/>
    </row>
    <row r="99" spans="2:79" s="129" customFormat="1">
      <c r="B99" s="146" t="s">
        <v>54</v>
      </c>
      <c r="C99" s="130"/>
      <c r="D99" s="130"/>
      <c r="E99" s="130"/>
      <c r="F99" s="130"/>
      <c r="G99" s="130"/>
      <c r="H99" s="130"/>
      <c r="I99" s="130"/>
      <c r="CA99" s="144"/>
    </row>
    <row r="100" spans="2:79" s="129" customFormat="1" ht="5.0999999999999996" customHeight="1" thickBot="1">
      <c r="B100" s="213"/>
      <c r="C100" s="214"/>
      <c r="D100" s="214"/>
      <c r="E100" s="214"/>
      <c r="F100" s="214"/>
      <c r="G100" s="214"/>
      <c r="H100" s="214"/>
      <c r="I100" s="214"/>
      <c r="J100" s="214"/>
      <c r="K100" s="214"/>
      <c r="L100" s="214"/>
      <c r="M100" s="214"/>
      <c r="N100" s="214"/>
      <c r="O100" s="214"/>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0"/>
      <c r="AV100" s="150"/>
      <c r="AW100" s="150"/>
      <c r="AX100" s="150"/>
      <c r="AY100" s="150"/>
      <c r="AZ100" s="150"/>
      <c r="BA100" s="150"/>
      <c r="BB100" s="150"/>
      <c r="BC100" s="150"/>
      <c r="BD100" s="150"/>
      <c r="BE100" s="150"/>
      <c r="BF100" s="150"/>
      <c r="BG100" s="150"/>
      <c r="BH100" s="150"/>
      <c r="BI100" s="150"/>
      <c r="BJ100" s="150"/>
      <c r="BK100" s="150"/>
      <c r="BL100" s="150"/>
      <c r="BM100" s="150"/>
      <c r="BN100" s="150"/>
      <c r="BO100" s="150"/>
      <c r="BP100" s="150"/>
      <c r="BQ100" s="150"/>
      <c r="BR100" s="150"/>
      <c r="BS100" s="150"/>
      <c r="BT100" s="150"/>
      <c r="BU100" s="150"/>
      <c r="BV100" s="150"/>
      <c r="BW100" s="150"/>
      <c r="BX100" s="150"/>
      <c r="BY100" s="150"/>
      <c r="BZ100" s="150"/>
      <c r="CA100" s="152"/>
    </row>
    <row r="101" spans="2:79" s="129" customFormat="1">
      <c r="B101" s="140"/>
      <c r="C101" s="140"/>
      <c r="D101" s="140"/>
      <c r="E101" s="140"/>
      <c r="F101" s="140"/>
      <c r="G101" s="140"/>
      <c r="H101" s="140"/>
      <c r="I101" s="140"/>
      <c r="J101" s="140"/>
      <c r="K101" s="140"/>
      <c r="L101" s="140"/>
      <c r="M101" s="140"/>
      <c r="N101" s="140"/>
      <c r="O101" s="140"/>
    </row>
    <row r="102" spans="2:79" ht="21.75" customHeight="1">
      <c r="B102" s="124" t="s">
        <v>55</v>
      </c>
      <c r="C102" s="124"/>
      <c r="D102" s="124"/>
      <c r="E102" s="124"/>
      <c r="F102" s="124"/>
      <c r="G102" s="124"/>
      <c r="H102" s="124"/>
      <c r="I102" s="124"/>
    </row>
    <row r="103" spans="2:79" ht="5.0999999999999996" customHeight="1">
      <c r="B103" s="124"/>
      <c r="C103" s="124"/>
      <c r="D103" s="124"/>
      <c r="E103" s="124"/>
      <c r="F103" s="124"/>
      <c r="G103" s="124"/>
      <c r="H103" s="124"/>
      <c r="I103" s="124"/>
    </row>
    <row r="104" spans="2:79" ht="18">
      <c r="B104" s="124" t="s">
        <v>56</v>
      </c>
      <c r="C104" s="124"/>
      <c r="D104" s="124"/>
      <c r="E104" s="124"/>
      <c r="F104" s="124"/>
      <c r="G104" s="124"/>
      <c r="H104" s="124"/>
      <c r="I104" s="124"/>
    </row>
    <row r="105" spans="2:79">
      <c r="B105" s="124"/>
      <c r="C105" s="124"/>
      <c r="D105" s="124"/>
      <c r="E105" s="124"/>
      <c r="F105" s="124"/>
      <c r="G105" s="124"/>
      <c r="H105" s="124"/>
      <c r="I105" s="124"/>
    </row>
    <row r="106" spans="2:79">
      <c r="B106" s="124"/>
      <c r="C106" s="124"/>
      <c r="D106" s="124"/>
      <c r="E106" s="124"/>
      <c r="F106" s="124"/>
      <c r="G106" s="124"/>
      <c r="H106" s="124"/>
      <c r="I106" s="124"/>
    </row>
    <row r="107" spans="2:79">
      <c r="B107" s="124"/>
      <c r="C107" s="124"/>
      <c r="D107" s="124"/>
      <c r="E107" s="124"/>
      <c r="F107" s="124"/>
      <c r="G107" s="124"/>
      <c r="H107" s="124"/>
      <c r="I107" s="124"/>
    </row>
    <row r="108" spans="2:79">
      <c r="B108" s="124"/>
      <c r="C108" s="124"/>
      <c r="D108" s="124"/>
      <c r="E108" s="124"/>
      <c r="F108" s="124"/>
      <c r="G108" s="124"/>
      <c r="H108" s="124"/>
      <c r="I108" s="124"/>
    </row>
    <row r="109" spans="2:79">
      <c r="B109" s="124"/>
      <c r="C109" s="124"/>
      <c r="D109" s="124"/>
      <c r="E109" s="124"/>
      <c r="F109" s="124"/>
      <c r="G109" s="124"/>
      <c r="H109" s="124"/>
      <c r="I109" s="124"/>
    </row>
    <row r="110" spans="2:79">
      <c r="B110" s="124"/>
      <c r="C110" s="124"/>
      <c r="D110" s="124"/>
      <c r="E110" s="124"/>
      <c r="F110" s="124"/>
      <c r="G110" s="124"/>
      <c r="H110" s="124"/>
      <c r="I110" s="124"/>
    </row>
    <row r="111" spans="2:79">
      <c r="B111" s="124"/>
      <c r="C111" s="124"/>
      <c r="D111" s="124"/>
      <c r="E111" s="124"/>
      <c r="F111" s="124"/>
      <c r="G111" s="124"/>
      <c r="H111" s="124"/>
      <c r="I111" s="124"/>
    </row>
    <row r="112" spans="2:79">
      <c r="B112" s="124"/>
      <c r="C112" s="124"/>
      <c r="D112" s="124"/>
      <c r="E112" s="124"/>
      <c r="F112" s="124"/>
      <c r="G112" s="124"/>
      <c r="H112" s="124"/>
      <c r="I112" s="124"/>
    </row>
    <row r="113" spans="2:9">
      <c r="B113" s="124"/>
      <c r="C113" s="124"/>
      <c r="D113" s="124"/>
      <c r="E113" s="124"/>
      <c r="F113" s="124"/>
      <c r="G113" s="124"/>
      <c r="H113" s="124"/>
      <c r="I113" s="124"/>
    </row>
    <row r="114" spans="2:9">
      <c r="B114" s="124"/>
      <c r="C114" s="124"/>
      <c r="D114" s="124"/>
      <c r="E114" s="124"/>
      <c r="F114" s="124"/>
      <c r="G114" s="124"/>
      <c r="H114" s="124"/>
      <c r="I114" s="124"/>
    </row>
    <row r="115" spans="2:9">
      <c r="C115" s="124"/>
      <c r="D115" s="124"/>
      <c r="E115" s="124"/>
      <c r="F115" s="124"/>
      <c r="G115" s="124"/>
      <c r="H115" s="124"/>
      <c r="I115" s="124"/>
    </row>
  </sheetData>
  <mergeCells count="44">
    <mergeCell ref="AB75:AZ75"/>
    <mergeCell ref="B87:CA87"/>
    <mergeCell ref="B97:CA97"/>
    <mergeCell ref="B100:O100"/>
    <mergeCell ref="M60:AS70"/>
    <mergeCell ref="AW60:CA70"/>
    <mergeCell ref="B76:Y76"/>
    <mergeCell ref="AC76:AY76"/>
    <mergeCell ref="BC76:CA76"/>
    <mergeCell ref="B75:Y75"/>
    <mergeCell ref="BC75:CA75"/>
    <mergeCell ref="AT60:AV70"/>
    <mergeCell ref="B72:CA72"/>
    <mergeCell ref="B74:Y74"/>
    <mergeCell ref="AC74:AY74"/>
    <mergeCell ref="BC74:CA74"/>
    <mergeCell ref="B56:CA56"/>
    <mergeCell ref="C39:N53"/>
    <mergeCell ref="BC34:BL35"/>
    <mergeCell ref="BM34:BS35"/>
    <mergeCell ref="BT34:BZ35"/>
    <mergeCell ref="BC36:BL40"/>
    <mergeCell ref="BM36:BZ40"/>
    <mergeCell ref="C38:N38"/>
    <mergeCell ref="R38:AY53"/>
    <mergeCell ref="BM32:BS33"/>
    <mergeCell ref="BT32:BZ33"/>
    <mergeCell ref="BC32:BL33"/>
    <mergeCell ref="BC44:BY46"/>
    <mergeCell ref="C21:N21"/>
    <mergeCell ref="BC21:BZ21"/>
    <mergeCell ref="C23:N23"/>
    <mergeCell ref="R23:AY34"/>
    <mergeCell ref="BC30:BL31"/>
    <mergeCell ref="BM30:BS31"/>
    <mergeCell ref="BT30:BZ31"/>
    <mergeCell ref="C24:N34"/>
    <mergeCell ref="R21:AY21"/>
    <mergeCell ref="B14:CA20"/>
    <mergeCell ref="B4:CA4"/>
    <mergeCell ref="B6:CA6"/>
    <mergeCell ref="B8:CA8"/>
    <mergeCell ref="B10:CA10"/>
    <mergeCell ref="B12:CA12"/>
  </mergeCells>
  <phoneticPr fontId="17" type="noConversion"/>
  <pageMargins left="0.39370078740157483" right="0.39370078740157483" top="0.59055118110236227" bottom="0.39370078740157483" header="0.23622047244094491" footer="0.23622047244094491"/>
  <pageSetup paperSize="9" scale="47" orientation="portrait" r:id="rId1"/>
  <headerFooter>
    <oddFooter>&amp;L&amp;CPage &amp;P sur &amp;N&amp;R</oddFooter>
  </headerFooter>
  <drawing r:id="rId2"/>
  <extLst>
    <ext xmlns:mx="http://schemas.microsoft.com/office/mac/excel/2008/main" uri="{64002731-A6B0-56B0-2670-7721B7C09600}">
      <mx:PLV Mode="0"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I12"/>
  <sheetViews>
    <sheetView showGridLines="0" showRowColHeaders="0" zoomScaleNormal="100" workbookViewId="0">
      <pane ySplit="2" topLeftCell="A34" activePane="bottomLeft" state="frozen"/>
      <selection activeCell="B7" sqref="B7:B12"/>
      <selection pane="bottomLeft" activeCell="B7" sqref="B7:B12"/>
    </sheetView>
  </sheetViews>
  <sheetFormatPr defaultColWidth="8.5546875" defaultRowHeight="14.4"/>
  <cols>
    <col min="1" max="1" width="2" style="59" customWidth="1"/>
    <col min="2" max="2" width="30.33203125" style="60" customWidth="1"/>
    <col min="3" max="3" width="33" style="60" customWidth="1"/>
    <col min="4" max="4" width="2" style="60" customWidth="1"/>
    <col min="5" max="6" width="33" style="60" customWidth="1"/>
    <col min="7" max="7" width="31.33203125" style="59" customWidth="1"/>
    <col min="8" max="8" width="59" style="59" customWidth="1"/>
    <col min="9" max="9" width="3.5546875" style="59" customWidth="1"/>
    <col min="10" max="16384" width="8.5546875" style="59"/>
  </cols>
  <sheetData>
    <row r="1" spans="2:9" s="108" customFormat="1" ht="21.9" customHeight="1">
      <c r="B1" s="164" t="s">
        <v>57</v>
      </c>
    </row>
    <row r="2" spans="2:9" s="108" customFormat="1" ht="59.4" customHeight="1">
      <c r="B2" s="282" t="s">
        <v>58</v>
      </c>
      <c r="C2" s="282"/>
      <c r="D2" s="282"/>
      <c r="E2" s="282"/>
      <c r="F2" s="110"/>
      <c r="G2" s="110"/>
      <c r="H2" s="110"/>
      <c r="I2" s="110"/>
    </row>
    <row r="3" spans="2:9" s="72" customFormat="1" ht="8.1" customHeight="1"/>
    <row r="4" spans="2:9" s="56" customFormat="1" ht="24" customHeight="1">
      <c r="B4" s="71" t="s">
        <v>59</v>
      </c>
      <c r="C4" s="70"/>
      <c r="D4" s="70"/>
      <c r="E4" s="70"/>
      <c r="F4" s="70"/>
      <c r="G4" s="70"/>
      <c r="H4" s="70"/>
    </row>
    <row r="5" spans="2:9" s="56" customFormat="1" ht="90" customHeight="1">
      <c r="B5" s="57"/>
      <c r="C5" s="58"/>
      <c r="D5" s="58"/>
      <c r="E5" s="57"/>
      <c r="F5" s="57"/>
    </row>
    <row r="6" spans="2:9" ht="36" customHeight="1" thickBot="1">
      <c r="B6" s="165" t="s">
        <v>60</v>
      </c>
      <c r="C6" s="168" t="s">
        <v>61</v>
      </c>
      <c r="D6" s="169"/>
      <c r="E6" s="170" t="s">
        <v>62</v>
      </c>
      <c r="F6" s="171" t="s">
        <v>63</v>
      </c>
      <c r="G6" s="167" t="s">
        <v>64</v>
      </c>
      <c r="H6" s="166" t="s">
        <v>65</v>
      </c>
    </row>
    <row r="7" spans="2:9" ht="36" customHeight="1" thickTop="1">
      <c r="B7" s="283" t="s">
        <v>1383</v>
      </c>
      <c r="C7" s="119">
        <f>VLOOKUP('1. Recherche par produit'!B7,'A1. Feedstocks'!A:Z,2,FALSE)</f>
        <v>0</v>
      </c>
      <c r="D7" s="122"/>
      <c r="E7" s="73">
        <f>VLOOKUP('1. Recherche par produit'!B7,'A1. Feedstocks'!A:Z,8,FALSE)</f>
        <v>0</v>
      </c>
      <c r="F7" s="66">
        <f>VLOOKUP('1. Recherche par produit'!B7,'A1. Feedstocks'!A:Z,14,FALSE)</f>
        <v>0</v>
      </c>
      <c r="G7" s="111">
        <f>VLOOKUP('1. Recherche par produit'!B7,'A1. Feedstocks'!A:Z,20,FALSE)</f>
        <v>0</v>
      </c>
      <c r="H7" s="117">
        <f>VLOOKUP('1. Recherche par produit'!B7,'A1. Feedstocks'!A:Z,26,FALSE)</f>
        <v>0</v>
      </c>
    </row>
    <row r="8" spans="2:9" ht="36" customHeight="1">
      <c r="B8" s="284"/>
      <c r="C8" s="120">
        <f>VLOOKUP('1. Recherche par produit'!B7,'A1. Feedstocks'!A:Z,3,FALSE)</f>
        <v>0</v>
      </c>
      <c r="D8" s="123"/>
      <c r="E8" s="68">
        <f>VLOOKUP('1. Recherche par produit'!B7,'A1. Feedstocks'!A:Z,9,FALSE)</f>
        <v>0</v>
      </c>
      <c r="F8" s="67">
        <f>VLOOKUP('1. Recherche par produit'!B7,'A1. Feedstocks'!A:Z,15,FALSE)</f>
        <v>0</v>
      </c>
      <c r="G8" s="112">
        <f>VLOOKUP('1. Recherche par produit'!B7,'A1. Feedstocks'!A:Z,21,FALSE)</f>
        <v>0</v>
      </c>
      <c r="H8" s="117"/>
    </row>
    <row r="9" spans="2:9" ht="36" customHeight="1">
      <c r="B9" s="284"/>
      <c r="C9" s="120">
        <f>VLOOKUP('1. Recherche par produit'!B7,'A1. Feedstocks'!A:Z,4,FALSE)</f>
        <v>0</v>
      </c>
      <c r="D9" s="123"/>
      <c r="E9" s="68">
        <f>VLOOKUP('1. Recherche par produit'!B7,'A1. Feedstocks'!A:Z,10,FALSE)</f>
        <v>0</v>
      </c>
      <c r="F9" s="67">
        <f>VLOOKUP('1. Recherche par produit'!B7,'A1. Feedstocks'!A:Z,16,FALSE)</f>
        <v>0</v>
      </c>
      <c r="G9" s="112">
        <f>VLOOKUP('1. Recherche par produit'!B7,'A1. Feedstocks'!A:Z,22,FALSE)</f>
        <v>0</v>
      </c>
      <c r="H9" s="117"/>
    </row>
    <row r="10" spans="2:9" ht="36" customHeight="1">
      <c r="B10" s="284"/>
      <c r="C10" s="120">
        <f>VLOOKUP('1. Recherche par produit'!B7,'A1. Feedstocks'!A:Z,5,FALSE)</f>
        <v>0</v>
      </c>
      <c r="D10" s="123"/>
      <c r="E10" s="68">
        <f>VLOOKUP('1. Recherche par produit'!B7,'A1. Feedstocks'!A:Z,11,FALSE)</f>
        <v>0</v>
      </c>
      <c r="F10" s="67">
        <f>VLOOKUP('1. Recherche par produit'!B7,'A1. Feedstocks'!A:Z,17,FALSE)</f>
        <v>0</v>
      </c>
      <c r="G10" s="112">
        <f>VLOOKUP('1. Recherche par produit'!B7,'A1. Feedstocks'!A:Z,23,FALSE)</f>
        <v>0</v>
      </c>
      <c r="H10" s="117"/>
    </row>
    <row r="11" spans="2:9" ht="36" customHeight="1">
      <c r="B11" s="284"/>
      <c r="C11" s="120">
        <f>VLOOKUP('1. Recherche par produit'!B7,'A1. Feedstocks'!A:Z,6,FALSE)</f>
        <v>0</v>
      </c>
      <c r="D11" s="123"/>
      <c r="E11" s="68">
        <f>VLOOKUP('1. Recherche par produit'!B7,'A1. Feedstocks'!A:Z,12,FALSE)</f>
        <v>0</v>
      </c>
      <c r="F11" s="67">
        <f>VLOOKUP('1. Recherche par produit'!B7,'A1. Feedstocks'!A:Z,18,FALSE)</f>
        <v>0</v>
      </c>
      <c r="G11" s="112">
        <f>VLOOKUP('1. Recherche par produit'!B7,'A1. Feedstocks'!A:Z,24,FALSE)</f>
        <v>0</v>
      </c>
      <c r="H11" s="117"/>
    </row>
    <row r="12" spans="2:9" ht="36" customHeight="1" thickBot="1">
      <c r="B12" s="285"/>
      <c r="C12" s="121">
        <f>VLOOKUP('1. Recherche par produit'!B7,'A1. Feedstocks'!A:Z,7,FALSE)</f>
        <v>0</v>
      </c>
      <c r="D12" s="123"/>
      <c r="E12" s="74">
        <f>VLOOKUP('1. Recherche par produit'!B7,'A1. Feedstocks'!A:Z,13,FALSE)</f>
        <v>0</v>
      </c>
      <c r="F12" s="69">
        <f>VLOOKUP('1. Recherche par produit'!B7,'A1. Feedstocks'!A:Z,19,FALSE)</f>
        <v>0</v>
      </c>
      <c r="G12" s="113">
        <f>VLOOKUP('1. Recherche par produit'!B7,'A1. Feedstocks'!A:Z,25,FALSE)</f>
        <v>0</v>
      </c>
      <c r="H12" s="118"/>
    </row>
  </sheetData>
  <sheetProtection formatCells="0" formatColumns="0" formatRows="0"/>
  <dataConsolidate/>
  <mergeCells count="2">
    <mergeCell ref="B2:E2"/>
    <mergeCell ref="B7:B12"/>
  </mergeCells>
  <phoneticPr fontId="17" type="noConversion"/>
  <pageMargins left="0.39370078740157483" right="0.39370078740157483" top="0.59055118110236227" bottom="0.39370078740157483" header="0.23622047244094491" footer="0.23622047244094491"/>
  <pageSetup paperSize="9" scale="61" orientation="landscape" r:id="rId1"/>
  <headerFooter>
    <oddFooter>&amp;L&amp;CPage &amp;P sur &amp;N&amp;R</oddFooter>
  </headerFooter>
  <colBreaks count="1" manualBreakCount="1">
    <brk id="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xr:uid="{00000000-0002-0000-0100-000000000000}">
          <x14:formula1>
            <xm:f>'A1. Feedstocks'!$A$2:$A$80</xm:f>
          </x14:formula1>
          <xm:sqref>B7</xm:sqref>
        </x14:dataValidation>
      </x14:dataValidations>
    </ext>
    <ext xmlns:mx="http://schemas.microsoft.com/office/mac/excel/2008/main" uri="{64002731-A6B0-56B0-2670-7721B7C09600}">
      <mx:PLV Mode="0" OnePage="0" WScale="8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34"/>
  <sheetViews>
    <sheetView showGridLines="0" showRowColHeaders="0" zoomScale="85" zoomScaleNormal="85" workbookViewId="0">
      <pane ySplit="2" topLeftCell="A16" activePane="bottomLeft" state="frozen"/>
      <selection activeCell="B7" sqref="B7:B12"/>
      <selection pane="bottomLeft" activeCell="B19" sqref="B19:B21"/>
    </sheetView>
  </sheetViews>
  <sheetFormatPr defaultColWidth="8.5546875" defaultRowHeight="12"/>
  <cols>
    <col min="1" max="1" width="2" style="49" customWidth="1"/>
    <col min="2" max="2" width="27.44140625" style="61" customWidth="1"/>
    <col min="3" max="3" width="15.33203125" style="49" customWidth="1"/>
    <col min="4" max="4" width="16.5546875" style="49" customWidth="1"/>
    <col min="5" max="5" width="2" style="49" customWidth="1"/>
    <col min="6" max="11" width="16.5546875" style="49" customWidth="1"/>
    <col min="12" max="17" width="10.6640625" style="49" customWidth="1"/>
    <col min="18" max="18" width="70" style="49" customWidth="1"/>
    <col min="19" max="19" width="3.44140625" style="49" customWidth="1"/>
    <col min="20" max="20" width="20.109375" style="49" customWidth="1"/>
    <col min="21" max="16384" width="8.5546875" style="49"/>
  </cols>
  <sheetData>
    <row r="1" spans="2:18" s="108" customFormat="1" ht="21.9" customHeight="1">
      <c r="B1" s="164" t="s">
        <v>251</v>
      </c>
      <c r="C1" s="109"/>
    </row>
    <row r="2" spans="2:18" s="108" customFormat="1" ht="41.1" customHeight="1">
      <c r="B2" s="286" t="s">
        <v>1381</v>
      </c>
      <c r="C2" s="286"/>
      <c r="D2" s="286"/>
      <c r="E2" s="286"/>
      <c r="F2" s="286"/>
      <c r="G2" s="286"/>
      <c r="H2" s="286"/>
      <c r="I2" s="286"/>
      <c r="J2" s="286"/>
      <c r="K2" s="286"/>
      <c r="L2" s="286"/>
      <c r="M2" s="286"/>
    </row>
    <row r="3" spans="2:18" s="72" customFormat="1" ht="12.9" customHeight="1"/>
    <row r="4" spans="2:18" s="116" customFormat="1" ht="22.5" customHeight="1">
      <c r="B4" s="172" t="s">
        <v>66</v>
      </c>
      <c r="C4" s="291" t="s">
        <v>1384</v>
      </c>
      <c r="D4" s="292"/>
      <c r="E4" s="115"/>
      <c r="F4" s="293" t="s">
        <v>252</v>
      </c>
      <c r="G4" s="293"/>
      <c r="H4" s="293"/>
      <c r="I4" s="293"/>
      <c r="J4" s="293"/>
      <c r="K4" s="293"/>
      <c r="L4" s="290" t="s">
        <v>67</v>
      </c>
      <c r="M4" s="290"/>
      <c r="N4" s="290"/>
      <c r="O4" s="290"/>
      <c r="P4" s="290"/>
      <c r="Q4" s="290"/>
      <c r="R4" s="173" t="s">
        <v>68</v>
      </c>
    </row>
    <row r="5" spans="2:18" ht="29.1" customHeight="1">
      <c r="B5" s="176">
        <f>VLOOKUP(B19,'A.2 Company inputsFINAL'!A:GT,2,FALSE)</f>
        <v>0</v>
      </c>
      <c r="C5" s="177">
        <f>VLOOKUP(B19,'A.2 Company inputsFINAL'!A:GT,3,FALSE)</f>
        <v>0</v>
      </c>
      <c r="D5" s="178">
        <f>VLOOKUP(B19,'A.2 Company inputsFINAL'!A:GT,4,FALSE)</f>
        <v>0</v>
      </c>
      <c r="E5" s="175"/>
      <c r="F5" s="92">
        <f>VLOOKUP(B19,'A.2 Company inputsFINAL'!A:GT,9,FALSE)</f>
        <v>0</v>
      </c>
      <c r="G5" s="93">
        <f>VLOOKUP(B19,'A.2 Company inputsFINAL'!A:GT,10,FALSE)</f>
        <v>0</v>
      </c>
      <c r="H5" s="93">
        <f>VLOOKUP(B19,'A.2 Company inputsFINAL'!A:GT,11,FALSE)</f>
        <v>0</v>
      </c>
      <c r="I5" s="93">
        <f>VLOOKUP(B19,'A.2 Company inputsFINAL'!A:GT,12,FALSE)</f>
        <v>0</v>
      </c>
      <c r="J5" s="93">
        <f>VLOOKUP(B19,'A.2 Company inputsFINAL'!A:GT,13,FALSE)</f>
        <v>0</v>
      </c>
      <c r="K5" s="94">
        <f>VLOOKUP(B19,'A.2 Company inputsFINAL'!A:GT,14,FALSE)</f>
        <v>0</v>
      </c>
      <c r="L5" s="95">
        <f>VLOOKUP(B19,'A.2 Company inputsFINAL'!A:GT,15,FALSE)</f>
        <v>0</v>
      </c>
      <c r="M5" s="96">
        <f>VLOOKUP(B19,'A.2 Company inputsFINAL'!A:GT,16,FALSE)</f>
        <v>0</v>
      </c>
      <c r="N5" s="96">
        <f>VLOOKUP(B19,'A.2 Company inputsFINAL'!A:GT,17,FALSE)</f>
        <v>0</v>
      </c>
      <c r="O5" s="96">
        <f>VLOOKUP(B19,'A.2 Company inputsFINAL'!A:GT,18,FALSE)</f>
        <v>0</v>
      </c>
      <c r="P5" s="96">
        <f>VLOOKUP(B19,'A.2 Company inputsFINAL'!A:DZ,19,FALSE)</f>
        <v>0</v>
      </c>
      <c r="Q5" s="97">
        <f>VLOOKUP(B19,'A.2 Company inputsFINAL'!A:DZ,20,FALSE)</f>
        <v>0</v>
      </c>
      <c r="R5" s="179">
        <f>VLOOKUP(B19,'A.2 Company inputsFINAL'!A:GT,21,FALSE)</f>
        <v>0</v>
      </c>
    </row>
    <row r="6" spans="2:18" ht="29.1" customHeight="1">
      <c r="B6" s="180">
        <f>VLOOKUP(B19,'A.2 Company inputsFINAL'!A:GT,22,FALSE)</f>
        <v>0</v>
      </c>
      <c r="C6" s="181">
        <f>VLOOKUP(B19,'A.2 Company inputsFINAL'!A:GT,23,FALSE)</f>
        <v>0</v>
      </c>
      <c r="D6" s="182">
        <f>VLOOKUP(B19,'A.2 Company inputsFINAL'!A:GT,24,FALSE)</f>
        <v>0</v>
      </c>
      <c r="E6" s="175"/>
      <c r="F6" s="81">
        <f>VLOOKUP(B19,'A.2 Company inputsFINAL'!A:GT,29,FALSE)</f>
        <v>0</v>
      </c>
      <c r="G6" s="82">
        <f>VLOOKUP(B19,'A.2 Company inputsFINAL'!A:GT,30,FALSE)</f>
        <v>0</v>
      </c>
      <c r="H6" s="82">
        <f>VLOOKUP(B19,'A.2 Company inputsFINAL'!A:GT,31,FALSE)</f>
        <v>0</v>
      </c>
      <c r="I6" s="82">
        <f>VLOOKUP(B19,'A.2 Company inputsFINAL'!A:GT,32,FALSE)</f>
        <v>0</v>
      </c>
      <c r="J6" s="82">
        <f>VLOOKUP(B19,'A.2 Company inputsFINAL'!A:GT,33,FALSE)</f>
        <v>0</v>
      </c>
      <c r="K6" s="83">
        <f>VLOOKUP(B19,'A.2 Company inputsFINAL'!A:GT,34,FALSE)</f>
        <v>0</v>
      </c>
      <c r="L6" s="76">
        <f>VLOOKUP(B19,'A.2 Company inputsFINAL'!A:GT,35,FALSE)</f>
        <v>0</v>
      </c>
      <c r="M6" s="77">
        <f>VLOOKUP(B19,'A.2 Company inputsFINAL'!A:GT,36,FALSE)</f>
        <v>0</v>
      </c>
      <c r="N6" s="77">
        <f>VLOOKUP(B19,'A.2 Company inputsFINAL'!A:GT,37,FALSE)</f>
        <v>0</v>
      </c>
      <c r="O6" s="77">
        <f>VLOOKUP(B19,'A.2 Company inputsFINAL'!A:GT,38,FALSE)</f>
        <v>0</v>
      </c>
      <c r="P6" s="77">
        <f>VLOOKUP(B19,'A.2 Company inputsFINAL'!A:DZ,39,FALSE)</f>
        <v>0</v>
      </c>
      <c r="Q6" s="78">
        <f>VLOOKUP(B19,'A.2 Company inputsFINAL'!A:DZ,40,FALSE)</f>
        <v>0</v>
      </c>
      <c r="R6" s="183">
        <f>VLOOKUP(B19,'A.2 Company inputsFINAL'!A:GT,41,FALSE)</f>
        <v>0</v>
      </c>
    </row>
    <row r="7" spans="2:18" ht="29.1" customHeight="1">
      <c r="B7" s="180">
        <f>VLOOKUP(B19,'A.2 Company inputsFINAL'!A:GT,42,FALSE)</f>
        <v>0</v>
      </c>
      <c r="C7" s="181">
        <f>VLOOKUP(B19,'A.2 Company inputsFINAL'!A:GT,43,FALSE)</f>
        <v>0</v>
      </c>
      <c r="D7" s="182">
        <f>VLOOKUP(B19,'A.2 Company inputsFINAL'!A:GT,44,FALSE)</f>
        <v>0</v>
      </c>
      <c r="E7" s="175"/>
      <c r="F7" s="81">
        <f>VLOOKUP(B19,'A.2 Company inputsFINAL'!A:GT,49,FALSE)</f>
        <v>0</v>
      </c>
      <c r="G7" s="82">
        <f>VLOOKUP(B19,'A.2 Company inputsFINAL'!A:GT,50,FALSE)</f>
        <v>0</v>
      </c>
      <c r="H7" s="82">
        <f>VLOOKUP(B19,'A.2 Company inputsFINAL'!A:GT,51,FALSE)</f>
        <v>0</v>
      </c>
      <c r="I7" s="82">
        <f>VLOOKUP(B19,'A.2 Company inputsFINAL'!A:GT,52,FALSE)</f>
        <v>0</v>
      </c>
      <c r="J7" s="82">
        <f>VLOOKUP(B19,'A.2 Company inputsFINAL'!A:GT,53,FALSE)</f>
        <v>0</v>
      </c>
      <c r="K7" s="83">
        <f>VLOOKUP(B19,'A.2 Company inputsFINAL'!A:GT,54,FALSE)</f>
        <v>0</v>
      </c>
      <c r="L7" s="76">
        <f>VLOOKUP(B19,'A.2 Company inputsFINAL'!A:GT,55,FALSE)</f>
        <v>0</v>
      </c>
      <c r="M7" s="77">
        <f>VLOOKUP(B19,'A.2 Company inputsFINAL'!A:DZ,56,FALSE)</f>
        <v>0</v>
      </c>
      <c r="N7" s="77">
        <f>VLOOKUP(B19,'A.2 Company inputsFINAL'!A:GT,57,FALSE)</f>
        <v>0</v>
      </c>
      <c r="O7" s="77">
        <f>VLOOKUP(B19,'A.2 Company inputsFINAL'!A:GT,58,FALSE)</f>
        <v>0</v>
      </c>
      <c r="P7" s="77">
        <f>VLOOKUP(B19,'A.2 Company inputsFINAL'!A:DZ,59,FALSE)</f>
        <v>0</v>
      </c>
      <c r="Q7" s="78">
        <f>VLOOKUP(B19,'A.2 Company inputsFINAL'!A:DZ,60,FALSE)</f>
        <v>0</v>
      </c>
      <c r="R7" s="183">
        <f>VLOOKUP(B19,'A.2 Company inputsFINAL'!A:GT,61,FALSE)</f>
        <v>0</v>
      </c>
    </row>
    <row r="8" spans="2:18" ht="29.1" customHeight="1">
      <c r="B8" s="180">
        <f>VLOOKUP(B19,'A.2 Company inputsFINAL'!A:GT,62,FALSE)</f>
        <v>0</v>
      </c>
      <c r="C8" s="181">
        <f>VLOOKUP(B19,'A.2 Company inputsFINAL'!A:GT,63,FALSE)</f>
        <v>0</v>
      </c>
      <c r="D8" s="182">
        <f>VLOOKUP(B19,'A.2 Company inputsFINAL'!A:GT,64,FALSE)</f>
        <v>0</v>
      </c>
      <c r="E8" s="175"/>
      <c r="F8" s="81">
        <f>VLOOKUP(B19,'A.2 Company inputsFINAL'!A:GT,69,FALSE)</f>
        <v>0</v>
      </c>
      <c r="G8" s="82">
        <f>VLOOKUP(B19,'A.2 Company inputsFINAL'!A:GT,70,FALSE)</f>
        <v>0</v>
      </c>
      <c r="H8" s="82">
        <f>VLOOKUP(B19,'A.2 Company inputsFINAL'!A:GT,71,FALSE)</f>
        <v>0</v>
      </c>
      <c r="I8" s="82">
        <f>VLOOKUP(B19,'A.2 Company inputsFINAL'!A:GT,72,FALSE)</f>
        <v>0</v>
      </c>
      <c r="J8" s="82">
        <f>VLOOKUP(B19,'A.2 Company inputsFINAL'!A:GT,73,FALSE)</f>
        <v>0</v>
      </c>
      <c r="K8" s="83">
        <f>VLOOKUP(B19,'A.2 Company inputsFINAL'!A:GT,74,FALSE)</f>
        <v>0</v>
      </c>
      <c r="L8" s="76">
        <f>VLOOKUP(B19,'A.2 Company inputsFINAL'!A:GT,75,FALSE)</f>
        <v>0</v>
      </c>
      <c r="M8" s="77">
        <f>VLOOKUP(B19,'A.2 Company inputsFINAL'!A:GT,76,FALSE)</f>
        <v>0</v>
      </c>
      <c r="N8" s="77">
        <f>VLOOKUP(B19,'A.2 Company inputsFINAL'!A:GT,77,FALSE)</f>
        <v>0</v>
      </c>
      <c r="O8" s="77">
        <f>VLOOKUP(B19,'A.2 Company inputsFINAL'!A:GT,78,FALSE)</f>
        <v>0</v>
      </c>
      <c r="P8" s="77">
        <f>VLOOKUP(B19,'A.2 Company inputsFINAL'!A:DZ,79,FALSE)</f>
        <v>0</v>
      </c>
      <c r="Q8" s="78">
        <f>VLOOKUP(B19,'A.2 Company inputsFINAL'!A:DZ,80,FALSE)</f>
        <v>0</v>
      </c>
      <c r="R8" s="183">
        <f>VLOOKUP(B19,'A.2 Company inputsFINAL'!A:GT,81,FALSE)</f>
        <v>0</v>
      </c>
    </row>
    <row r="9" spans="2:18" ht="29.1" customHeight="1">
      <c r="B9" s="180">
        <f>VLOOKUP(B19,'A.2 Company inputsFINAL'!A:GT,82,FALSE)</f>
        <v>0</v>
      </c>
      <c r="C9" s="181">
        <f>VLOOKUP(B19,'A.2 Company inputsFINAL'!A:GT,83,FALSE)</f>
        <v>0</v>
      </c>
      <c r="D9" s="182">
        <f>VLOOKUP(B19,'A.2 Company inputsFINAL'!A:GT,84,FALSE)</f>
        <v>0</v>
      </c>
      <c r="E9" s="175"/>
      <c r="F9" s="81">
        <f>VLOOKUP(B19,'A.2 Company inputsFINAL'!A:GT,89,FALSE)</f>
        <v>0</v>
      </c>
      <c r="G9" s="82">
        <f>VLOOKUP(B19,'A.2 Company inputsFINAL'!A:GT,90,FALSE)</f>
        <v>0</v>
      </c>
      <c r="H9" s="82">
        <f>VLOOKUP(B19,'A.2 Company inputsFINAL'!A:GT,91,FALSE)</f>
        <v>0</v>
      </c>
      <c r="I9" s="82">
        <f>VLOOKUP(B19,'A.2 Company inputsFINAL'!A:GT,92,FALSE)</f>
        <v>0</v>
      </c>
      <c r="J9" s="82">
        <f>VLOOKUP(B19,'A.2 Company inputsFINAL'!A:GT,93,FALSE)</f>
        <v>0</v>
      </c>
      <c r="K9" s="83">
        <f>VLOOKUP(B19,'A.2 Company inputsFINAL'!A:GT,94,FALSE)</f>
        <v>0</v>
      </c>
      <c r="L9" s="76">
        <f>VLOOKUP(B19,'A.2 Company inputsFINAL'!A:GT,95,FALSE)</f>
        <v>0</v>
      </c>
      <c r="M9" s="77">
        <f>VLOOKUP(B19,'A.2 Company inputsFINAL'!A:GT,96,FALSE)</f>
        <v>0</v>
      </c>
      <c r="N9" s="77">
        <f>VLOOKUP(B19,'A.2 Company inputsFINAL'!A:GT,97,FALSE)</f>
        <v>0</v>
      </c>
      <c r="O9" s="77">
        <f>VLOOKUP(B19,'A.2 Company inputsFINAL'!A:GT,98,FALSE)</f>
        <v>0</v>
      </c>
      <c r="P9" s="77">
        <f>VLOOKUP(B19,'A.2 Company inputsFINAL'!A:DZ,99,FALSE)</f>
        <v>0</v>
      </c>
      <c r="Q9" s="78">
        <f>VLOOKUP(B19,'A.2 Company inputsFINAL'!A:DZ,100,FALSE)</f>
        <v>0</v>
      </c>
      <c r="R9" s="183">
        <f>VLOOKUP(B19,'A.2 Company inputsFINAL'!A:GT,101,FALSE)</f>
        <v>0</v>
      </c>
    </row>
    <row r="10" spans="2:18" ht="29.1" customHeight="1">
      <c r="B10" s="180">
        <f>VLOOKUP(B19,'A.2 Company inputsFINAL'!A:GT,102,FALSE)</f>
        <v>0</v>
      </c>
      <c r="C10" s="181">
        <f>VLOOKUP(B19,'A.2 Company inputsFINAL'!A:GT,103,FALSE)</f>
        <v>0</v>
      </c>
      <c r="D10" s="182">
        <f>VLOOKUP(B19,'A.2 Company inputsFINAL'!A:GT,104,FALSE)</f>
        <v>0</v>
      </c>
      <c r="E10" s="175"/>
      <c r="F10" s="81">
        <f>VLOOKUP(B19,'A.2 Company inputsFINAL'!A:GT,109,FALSE)</f>
        <v>0</v>
      </c>
      <c r="G10" s="82">
        <f>VLOOKUP(B19,'A.2 Company inputsFINAL'!A:GT,110,FALSE)</f>
        <v>0</v>
      </c>
      <c r="H10" s="82">
        <f>VLOOKUP(B19,'A.2 Company inputsFINAL'!A:GT,111,FALSE)</f>
        <v>0</v>
      </c>
      <c r="I10" s="82">
        <f>VLOOKUP(B19,'A.2 Company inputsFINAL'!A:GT,112,FALSE)</f>
        <v>0</v>
      </c>
      <c r="J10" s="82">
        <f>VLOOKUP(B19,'A.2 Company inputsFINAL'!A:GT,113,FALSE)</f>
        <v>0</v>
      </c>
      <c r="K10" s="83">
        <f>VLOOKUP(B19,'A.2 Company inputsFINAL'!A:GT,114,FALSE)</f>
        <v>0</v>
      </c>
      <c r="L10" s="76">
        <f>VLOOKUP(B19,'A.2 Company inputsFINAL'!A:GT,115,FALSE)</f>
        <v>0</v>
      </c>
      <c r="M10" s="77">
        <f>VLOOKUP(B19,'A.2 Company inputsFINAL'!A:GT,116,FALSE)</f>
        <v>0</v>
      </c>
      <c r="N10" s="77">
        <f>VLOOKUP(B19,'A.2 Company inputsFINAL'!A:GT,117,FALSE)</f>
        <v>0</v>
      </c>
      <c r="O10" s="77">
        <f>VLOOKUP(B19,'A.2 Company inputsFINAL'!A:GT,118,FALSE)</f>
        <v>0</v>
      </c>
      <c r="P10" s="77">
        <f>VLOOKUP(B19,'A.2 Company inputsFINAL'!A:GT,119,FALSE)</f>
        <v>0</v>
      </c>
      <c r="Q10" s="78">
        <f>VLOOKUP(B19,'A.2 Company inputsFINAL'!A:GT,120,FALSE)</f>
        <v>0</v>
      </c>
      <c r="R10" s="183">
        <f>VLOOKUP(B19,'A.2 Company inputsFINAL'!A:GT,121,FALSE)</f>
        <v>0</v>
      </c>
    </row>
    <row r="11" spans="2:18" ht="29.1" customHeight="1">
      <c r="B11" s="180">
        <f>VLOOKUP(B19,'A.2 Company inputsFINAL'!A:GT,122,FALSE)</f>
        <v>0</v>
      </c>
      <c r="C11" s="181">
        <f>VLOOKUP(B19,'A.2 Company inputsFINAL'!A:GT,123,FALSE)</f>
        <v>0</v>
      </c>
      <c r="D11" s="182">
        <f>VLOOKUP(B19,'A.2 Company inputsFINAL'!A:GT,124,FALSE)</f>
        <v>0</v>
      </c>
      <c r="E11" s="175"/>
      <c r="F11" s="81">
        <f>VLOOKUP(B19,'A.2 Company inputsFINAL'!A:GT,129,FALSE)</f>
        <v>0</v>
      </c>
      <c r="G11" s="82">
        <f>VLOOKUP(B19,'A.2 Company inputsFINAL'!A:GT,130,FALSE)</f>
        <v>0</v>
      </c>
      <c r="H11" s="82">
        <f>VLOOKUP(B19,'A.2 Company inputsFINAL'!A:GT,131,FALSE)</f>
        <v>0</v>
      </c>
      <c r="I11" s="82">
        <f>VLOOKUP(B19,'A.2 Company inputsFINAL'!A:GT,131,FALSE)</f>
        <v>0</v>
      </c>
      <c r="J11" s="82">
        <f>VLOOKUP(B19,'A.2 Company inputsFINAL'!A:GT,133,FALSE)</f>
        <v>0</v>
      </c>
      <c r="K11" s="83">
        <f>VLOOKUP(B19,'A.2 Company inputsFINAL'!A:GT,134,FALSE)</f>
        <v>0</v>
      </c>
      <c r="L11" s="76">
        <f>VLOOKUP(B19,'A.2 Company inputsFINAL'!A:GT,135,FALSE)</f>
        <v>0</v>
      </c>
      <c r="M11" s="77">
        <f>VLOOKUP(B19,'A.2 Company inputsFINAL'!A:GT,136,FALSE)</f>
        <v>0</v>
      </c>
      <c r="N11" s="77">
        <f>VLOOKUP(B19,'A.2 Company inputsFINAL'!A:GT,137,FALSE)</f>
        <v>0</v>
      </c>
      <c r="O11" s="77">
        <f>VLOOKUP(B19,'A.2 Company inputsFINAL'!A:GT,138,FALSE)</f>
        <v>0</v>
      </c>
      <c r="P11" s="77">
        <f>VLOOKUP(B19,'A.2 Company inputsFINAL'!A:GT,139,FALSE)</f>
        <v>0</v>
      </c>
      <c r="Q11" s="77">
        <f>VLOOKUP(B19,'A.2 Company inputsFINAL'!A:GT,140,FALSE)</f>
        <v>0</v>
      </c>
      <c r="R11" s="183">
        <f>VLOOKUP(B19,'A.2 Company inputsFINAL'!A:GT,141,FALSE)</f>
        <v>0</v>
      </c>
    </row>
    <row r="12" spans="2:18" ht="29.1" customHeight="1">
      <c r="B12" s="180">
        <f>VLOOKUP(B19,'A.2 Company inputsFINAL'!A:GT,142,FALSE)</f>
        <v>0</v>
      </c>
      <c r="C12" s="181">
        <f>VLOOKUP(B19,'A.2 Company inputsFINAL'!A:GT,143,FALSE)</f>
        <v>0</v>
      </c>
      <c r="D12" s="182">
        <f>VLOOKUP(B19,'A.2 Company inputsFINAL'!A:GT,144,FALSE)</f>
        <v>0</v>
      </c>
      <c r="E12" s="175"/>
      <c r="F12" s="81">
        <f>VLOOKUP(B19,'A.2 Company inputsFINAL'!A:GT,149,FALSE)</f>
        <v>0</v>
      </c>
      <c r="G12" s="82">
        <f>VLOOKUP(B19,'A.2 Company inputsFINAL'!A:GT,150,FALSE)</f>
        <v>0</v>
      </c>
      <c r="H12" s="82">
        <f>VLOOKUP(B19,'A.2 Company inputsFINAL'!A:GT,151,FALSE)</f>
        <v>0</v>
      </c>
      <c r="I12" s="82">
        <f>VLOOKUP(B19,'A.2 Company inputsFINAL'!A:GT,151,FALSE)</f>
        <v>0</v>
      </c>
      <c r="J12" s="82">
        <f>VLOOKUP(B19,'A.2 Company inputsFINAL'!A:GT,153,FALSE)</f>
        <v>0</v>
      </c>
      <c r="K12" s="83">
        <f>VLOOKUP(B19,'A.2 Company inputsFINAL'!A:GT,154,FALSE)</f>
        <v>0</v>
      </c>
      <c r="L12" s="76">
        <f>VLOOKUP(B19,'A.2 Company inputsFINAL'!A:GT,155,FALSE)</f>
        <v>0</v>
      </c>
      <c r="M12" s="77">
        <f>VLOOKUP(B19,'A.2 Company inputsFINAL'!A:GT,156,FALSE)</f>
        <v>0</v>
      </c>
      <c r="N12" s="77">
        <f>VLOOKUP(B19,'A.2 Company inputsFINAL'!A:GT,157,FALSE)</f>
        <v>0</v>
      </c>
      <c r="O12" s="77">
        <f>VLOOKUP(B19,'A.2 Company inputsFINAL'!A:GT,158,FALSE)</f>
        <v>0</v>
      </c>
      <c r="P12" s="77">
        <f>VLOOKUP(B19,'A.2 Company inputsFINAL'!A:GT,159,FALSE)</f>
        <v>0</v>
      </c>
      <c r="Q12" s="77">
        <f>VLOOKUP(B19,'A.2 Company inputsFINAL'!A:GT,160,FALSE)</f>
        <v>0</v>
      </c>
      <c r="R12" s="183">
        <f>VLOOKUP(B19,'A.2 Company inputsFINAL'!A:GT,161,FALSE)</f>
        <v>0</v>
      </c>
    </row>
    <row r="13" spans="2:18" ht="29.1" customHeight="1">
      <c r="B13" s="180">
        <f>VLOOKUP(B19,'A.2 Company inputsFINAL'!A:GT,162,FALSE)</f>
        <v>0</v>
      </c>
      <c r="C13" s="181">
        <f>VLOOKUP(B19,'A.2 Company inputsFINAL'!A:GT,163,FALSE)</f>
        <v>0</v>
      </c>
      <c r="D13" s="182">
        <f>VLOOKUP(B19,'A.2 Company inputsFINAL'!A:GT,164,FALSE)</f>
        <v>0</v>
      </c>
      <c r="E13" s="175"/>
      <c r="F13" s="81">
        <f>VLOOKUP(B19,'A.2 Company inputsFINAL'!A:GT,169,FALSE)</f>
        <v>0</v>
      </c>
      <c r="G13" s="82">
        <f>VLOOKUP(B19,'A.2 Company inputsFINAL'!A:GT,170,FALSE)</f>
        <v>0</v>
      </c>
      <c r="H13" s="82">
        <f>VLOOKUP(B19,'A.2 Company inputsFINAL'!A:GT,171,FALSE)</f>
        <v>0</v>
      </c>
      <c r="I13" s="82">
        <f>VLOOKUP(B19,'A.2 Company inputsFINAL'!A:GT,171,FALSE)</f>
        <v>0</v>
      </c>
      <c r="J13" s="82">
        <f>VLOOKUP(B19,'A.2 Company inputsFINAL'!A:GT,173,FALSE)</f>
        <v>0</v>
      </c>
      <c r="K13" s="83">
        <f>VLOOKUP(B19,'A.2 Company inputsFINAL'!A:GT,174,FALSE)</f>
        <v>0</v>
      </c>
      <c r="L13" s="76">
        <f>VLOOKUP(B19,'A.2 Company inputsFINAL'!A:GT,175,FALSE)</f>
        <v>0</v>
      </c>
      <c r="M13" s="77">
        <f>VLOOKUP(B19,'A.2 Company inputsFINAL'!A:GT,176,FALSE)</f>
        <v>0</v>
      </c>
      <c r="N13" s="77">
        <f>VLOOKUP(B19,'A.2 Company inputsFINAL'!A:GT,177,FALSE)</f>
        <v>0</v>
      </c>
      <c r="O13" s="77">
        <f>VLOOKUP(B19,'A.2 Company inputsFINAL'!A:GT,178,FALSE)</f>
        <v>0</v>
      </c>
      <c r="P13" s="77">
        <f>VLOOKUP(B19,'A.2 Company inputsFINAL'!A:GT,179,FALSE)</f>
        <v>0</v>
      </c>
      <c r="Q13" s="77">
        <f>VLOOKUP(B19,'A.2 Company inputsFINAL'!A:GT,180,FALSE)</f>
        <v>0</v>
      </c>
      <c r="R13" s="183">
        <f>VLOOKUP(B19,'A.2 Company inputsFINAL'!A:GT,181,FALSE)</f>
        <v>0</v>
      </c>
    </row>
    <row r="14" spans="2:18" ht="29.1" customHeight="1">
      <c r="B14" s="184">
        <f>VLOOKUP(B19,'A.2 Company inputsFINAL'!A:GT,182,FALSE)</f>
        <v>0</v>
      </c>
      <c r="C14" s="185">
        <f>VLOOKUP(B19,'A.2 Company inputsFINAL'!A:GT,183,FALSE)</f>
        <v>0</v>
      </c>
      <c r="D14" s="186">
        <f>VLOOKUP(B19,'A.2 Company inputsFINAL'!A:GT,184,FALSE)</f>
        <v>0</v>
      </c>
      <c r="E14" s="175"/>
      <c r="F14" s="84">
        <f>VLOOKUP(B19,'A.2 Company inputsFINAL'!A:GT,189,FALSE)</f>
        <v>0</v>
      </c>
      <c r="G14" s="85">
        <f>VLOOKUP(B19,'A.2 Company inputsFINAL'!A:GT,190,FALSE)</f>
        <v>0</v>
      </c>
      <c r="H14" s="85">
        <f>VLOOKUP(B19,'A.2 Company inputsFINAL'!A:GT,191,FALSE)</f>
        <v>0</v>
      </c>
      <c r="I14" s="85">
        <f>VLOOKUP(B19,'A.2 Company inputsFINAL'!A:GT,191,FALSE)</f>
        <v>0</v>
      </c>
      <c r="J14" s="85">
        <f>VLOOKUP(B19,'A.2 Company inputsFINAL'!A:GT,193,FALSE)</f>
        <v>0</v>
      </c>
      <c r="K14" s="86">
        <f>VLOOKUP(B19,'A.2 Company inputsFINAL'!A:GT,194,FALSE)</f>
        <v>0</v>
      </c>
      <c r="L14" s="79">
        <f>VLOOKUP(B19,'A.2 Company inputsFINAL'!A:GT,195,FALSE)</f>
        <v>0</v>
      </c>
      <c r="M14" s="80">
        <f>VLOOKUP(B19,'A.2 Company inputsFINAL'!A:GT,196,FALSE)</f>
        <v>0</v>
      </c>
      <c r="N14" s="80">
        <f>VLOOKUP(B19,'A.2 Company inputsFINAL'!A:GT,197,FALSE)</f>
        <v>0</v>
      </c>
      <c r="O14" s="80">
        <f>VLOOKUP(B19,'A.2 Company inputsFINAL'!A:GT,198,FALSE)</f>
        <v>0</v>
      </c>
      <c r="P14" s="80">
        <f>VLOOKUP(B19,'A.2 Company inputsFINAL'!A:GT,199,FALSE)</f>
        <v>0</v>
      </c>
      <c r="Q14" s="80">
        <f>VLOOKUP(B19,'A.2 Company inputsFINAL'!A:GT,200,FALSE)</f>
        <v>0</v>
      </c>
      <c r="R14" s="187">
        <f>VLOOKUP(B19,'A.2 Company inputsFINAL'!A:GT,201,FALSE)</f>
        <v>0</v>
      </c>
    </row>
    <row r="15" spans="2:18" ht="8.1" customHeight="1"/>
    <row r="16" spans="2:18" ht="15.9" customHeight="1"/>
    <row r="17" spans="1:18" ht="8.1" customHeight="1"/>
    <row r="18" spans="1:18" ht="30" customHeight="1" thickBot="1">
      <c r="B18" s="206" t="s">
        <v>1382</v>
      </c>
      <c r="P18" s="62"/>
    </row>
    <row r="19" spans="1:18" ht="12.6" thickTop="1">
      <c r="B19" s="283" t="s">
        <v>1383</v>
      </c>
    </row>
    <row r="20" spans="1:18" ht="18">
      <c r="A20" s="75"/>
      <c r="B20" s="284"/>
    </row>
    <row r="21" spans="1:18" ht="18.600000000000001" thickBot="1">
      <c r="A21" s="75"/>
      <c r="B21" s="285"/>
    </row>
    <row r="22" spans="1:18" ht="8.1" customHeight="1"/>
    <row r="23" spans="1:18" ht="15.9" customHeight="1"/>
    <row r="24" spans="1:18" ht="8.1" customHeight="1"/>
    <row r="25" spans="1:18" s="116" customFormat="1" ht="20.100000000000001" customHeight="1">
      <c r="B25" s="174" t="s">
        <v>69</v>
      </c>
      <c r="C25" s="287" t="s">
        <v>1385</v>
      </c>
      <c r="D25" s="288"/>
      <c r="E25" s="115"/>
      <c r="F25" s="289" t="s">
        <v>253</v>
      </c>
      <c r="G25" s="289"/>
      <c r="H25" s="289"/>
      <c r="I25" s="289"/>
      <c r="J25" s="289"/>
      <c r="K25" s="289"/>
      <c r="L25" s="290" t="s">
        <v>254</v>
      </c>
      <c r="M25" s="290"/>
      <c r="N25" s="290"/>
      <c r="O25" s="290"/>
      <c r="P25" s="290"/>
      <c r="Q25" s="290"/>
      <c r="R25" s="173" t="s">
        <v>255</v>
      </c>
    </row>
    <row r="26" spans="1:18" ht="27.9" customHeight="1">
      <c r="B26" s="188">
        <f>VLOOKUP(B19,'A3. Company OutputsFINAL'!A:FY,2,FALSE)</f>
        <v>0</v>
      </c>
      <c r="C26" s="177">
        <f>VLOOKUP(B19,'A3. Company OutputsFINAL'!A:FY,3,FALSE)</f>
        <v>0</v>
      </c>
      <c r="D26" s="178">
        <f>VLOOKUP(B19,'A3. Company OutputsFINAL'!A:FY,4,FALSE)</f>
        <v>0</v>
      </c>
      <c r="E26" s="175"/>
      <c r="F26" s="98">
        <f>VLOOKUP(B19,'A3. Company OutputsFINAL'!A:FY,9,FALSE)</f>
        <v>0</v>
      </c>
      <c r="G26" s="99">
        <f>VLOOKUP(B19,'A3. Company OutputsFINAL'!A:FY,10,FALSE)</f>
        <v>0</v>
      </c>
      <c r="H26" s="99">
        <f>VLOOKUP(B19,'A3. Company OutputsFINAL'!A:FY,11,FALSE)</f>
        <v>0</v>
      </c>
      <c r="I26" s="99">
        <f>VLOOKUP(B19,'A3. Company OutputsFINAL'!A:FY,12,FALSE)</f>
        <v>0</v>
      </c>
      <c r="J26" s="99">
        <f>VLOOKUP(B19,'A3. Company OutputsFINAL'!A:FY,13,FALSE)</f>
        <v>0</v>
      </c>
      <c r="K26" s="100">
        <f>VLOOKUP(B19,'A3. Company OutputsFINAL'!A:FY,14,FALSE)</f>
        <v>0</v>
      </c>
      <c r="L26" s="95">
        <f>VLOOKUP(B19,'A3. Company OutputsFINAL'!A:FY,15,FALSE)</f>
        <v>0</v>
      </c>
      <c r="M26" s="96">
        <f>VLOOKUP(B19,'A3. Company OutputsFINAL'!A:FY,16,FALSE)</f>
        <v>0</v>
      </c>
      <c r="N26" s="96">
        <f>VLOOKUP(B19,'A3. Company OutputsFINAL'!A:FY,17,FALSE)</f>
        <v>0</v>
      </c>
      <c r="O26" s="96">
        <f>VLOOKUP(B19,'A3. Company OutputsFINAL'!A:FY,18,FALSE)</f>
        <v>0</v>
      </c>
      <c r="P26" s="96">
        <f>VLOOKUP(B19,'A3. Company OutputsFINAL'!A:FY,19,FALSE)</f>
        <v>0</v>
      </c>
      <c r="Q26" s="97">
        <f>VLOOKUP(B19,'A3. Company OutputsFINAL'!A:FY,20,FALSE)</f>
        <v>0</v>
      </c>
      <c r="R26" s="179">
        <f>VLOOKUP(B19,'A3. Company OutputsFINAL'!A:FY,21,FALSE)</f>
        <v>0</v>
      </c>
    </row>
    <row r="27" spans="1:18" ht="27.9" customHeight="1">
      <c r="B27" s="189">
        <f>VLOOKUP(B19,'A3. Company OutputsFINAL'!A:FY,22,FALSE)</f>
        <v>0</v>
      </c>
      <c r="C27" s="181">
        <f>VLOOKUP(B19,'A3. Company OutputsFINAL'!A:FY,23,FALSE)</f>
        <v>0</v>
      </c>
      <c r="D27" s="182">
        <f>VLOOKUP(B19,'A3. Company OutputsFINAL'!A:FY,24,FALSE)</f>
        <v>0</v>
      </c>
      <c r="E27" s="175"/>
      <c r="F27" s="87">
        <f>VLOOKUP(B19,'A3. Company OutputsFINAL'!A:FY,29,FALSE)</f>
        <v>0</v>
      </c>
      <c r="G27" s="88">
        <f>VLOOKUP(B19,'A3. Company OutputsFINAL'!A:FY,30,FALSE)</f>
        <v>0</v>
      </c>
      <c r="H27" s="88">
        <f>VLOOKUP(B19,'A3. Company OutputsFINAL'!A:FY,31,FALSE)</f>
        <v>0</v>
      </c>
      <c r="I27" s="88">
        <f>VLOOKUP(B19,'A3. Company OutputsFINAL'!A:FY,32,FALSE)</f>
        <v>0</v>
      </c>
      <c r="J27" s="88">
        <f>VLOOKUP(B19,'A3. Company OutputsFINAL'!A:FY,33,FALSE)</f>
        <v>0</v>
      </c>
      <c r="K27" s="89">
        <f>VLOOKUP(B19,'A3. Company OutputsFINAL'!A:FY,34,FALSE)</f>
        <v>0</v>
      </c>
      <c r="L27" s="76">
        <f>VLOOKUP(B19,'A3. Company OutputsFINAL'!A:FY,35,FALSE)</f>
        <v>0</v>
      </c>
      <c r="M27" s="77">
        <f>VLOOKUP(B19,'A3. Company OutputsFINAL'!A:FY,36,FALSE)</f>
        <v>0</v>
      </c>
      <c r="N27" s="77">
        <f>VLOOKUP(B19,'A3. Company OutputsFINAL'!A:FY,37,FALSE)</f>
        <v>0</v>
      </c>
      <c r="O27" s="77">
        <f>VLOOKUP(B19,'A3. Company OutputsFINAL'!A:FY,38,FALSE)</f>
        <v>0</v>
      </c>
      <c r="P27" s="77">
        <f>VLOOKUP(B19,'A3. Company OutputsFINAL'!A:FY,39,FALSE)</f>
        <v>0</v>
      </c>
      <c r="Q27" s="78">
        <f>VLOOKUP(B19,'A3. Company OutputsFINAL'!A:FY,40,FALSE)</f>
        <v>0</v>
      </c>
      <c r="R27" s="183">
        <f>VLOOKUP(B19,'A3. Company OutputsFINAL'!A:FY,41,FALSE)</f>
        <v>0</v>
      </c>
    </row>
    <row r="28" spans="1:18" ht="27.9" customHeight="1">
      <c r="B28" s="189">
        <f>VLOOKUP(B19,'A3. Company OutputsFINAL'!A:FY,42,FALSE)</f>
        <v>0</v>
      </c>
      <c r="C28" s="181">
        <f>VLOOKUP(B19,'A3. Company OutputsFINAL'!A:FY,43,FALSE)</f>
        <v>0</v>
      </c>
      <c r="D28" s="182">
        <f>VLOOKUP(B19,'A3. Company OutputsFINAL'!A:FY,44,FALSE)</f>
        <v>0</v>
      </c>
      <c r="E28" s="175"/>
      <c r="F28" s="87">
        <f>VLOOKUP(B19,'A3. Company OutputsFINAL'!A:FY,49,FALSE)</f>
        <v>0</v>
      </c>
      <c r="G28" s="88">
        <f>VLOOKUP(B19,'A3. Company OutputsFINAL'!A:FY,50,FALSE)</f>
        <v>0</v>
      </c>
      <c r="H28" s="88">
        <f>VLOOKUP(B19,'A3. Company OutputsFINAL'!A:FY,51,FALSE)</f>
        <v>0</v>
      </c>
      <c r="I28" s="88">
        <f>VLOOKUP(B19,'A3. Company OutputsFINAL'!A:FY,52,FALSE)</f>
        <v>0</v>
      </c>
      <c r="J28" s="88">
        <f>VLOOKUP(B19,'A3. Company OutputsFINAL'!A:FY,53,FALSE)</f>
        <v>0</v>
      </c>
      <c r="K28" s="89">
        <f>VLOOKUP(B19,'A3. Company OutputsFINAL'!A:FY,54,FALSE)</f>
        <v>0</v>
      </c>
      <c r="L28" s="76">
        <f>VLOOKUP(B19,'A3. Company OutputsFINAL'!A:FY,55,FALSE)</f>
        <v>0</v>
      </c>
      <c r="M28" s="77">
        <f>VLOOKUP(B19,'A3. Company OutputsFINAL'!A:FY,56,FALSE)</f>
        <v>0</v>
      </c>
      <c r="N28" s="77">
        <f>VLOOKUP(B19,'A3. Company OutputsFINAL'!A:FY,57,FALSE)</f>
        <v>0</v>
      </c>
      <c r="O28" s="77">
        <f>VLOOKUP(B19,'A3. Company OutputsFINAL'!A:FY,58,FALSE)</f>
        <v>0</v>
      </c>
      <c r="P28" s="77">
        <f>VLOOKUP(B19,'A3. Company OutputsFINAL'!A:FY,59,FALSE)</f>
        <v>0</v>
      </c>
      <c r="Q28" s="78">
        <f>VLOOKUP(B19,'A3. Company OutputsFINAL'!A:FY,60,FALSE)</f>
        <v>0</v>
      </c>
      <c r="R28" s="183">
        <f>VLOOKUP(B19,'A3. Company OutputsFINAL'!A:FY,61,FALSE)</f>
        <v>0</v>
      </c>
    </row>
    <row r="29" spans="1:18" ht="27.9" customHeight="1">
      <c r="B29" s="189">
        <f>VLOOKUP(B19,'A3. Company OutputsFINAL'!A:FY,62,FALSE)</f>
        <v>0</v>
      </c>
      <c r="C29" s="181">
        <f>VLOOKUP(B19,'A3. Company OutputsFINAL'!A:FY,63,FALSE)</f>
        <v>0</v>
      </c>
      <c r="D29" s="182">
        <f>VLOOKUP(B19,'A3. Company OutputsFINAL'!A:FY,64,FALSE)</f>
        <v>0</v>
      </c>
      <c r="E29" s="175"/>
      <c r="F29" s="87">
        <f>VLOOKUP(B19,'A3. Company OutputsFINAL'!A:FY,69,FALSE)</f>
        <v>0</v>
      </c>
      <c r="G29" s="88">
        <f>VLOOKUP(B19,'A3. Company OutputsFINAL'!A:FY,70,FALSE)</f>
        <v>0</v>
      </c>
      <c r="H29" s="88">
        <f>VLOOKUP(B19,'A3. Company OutputsFINAL'!A:FY,71,FALSE)</f>
        <v>0</v>
      </c>
      <c r="I29" s="88">
        <f>VLOOKUP(B19,'A3. Company OutputsFINAL'!A:FY,72,FALSE)</f>
        <v>0</v>
      </c>
      <c r="J29" s="88">
        <f>VLOOKUP(B19,'A3. Company OutputsFINAL'!A:FY,73,FALSE)</f>
        <v>0</v>
      </c>
      <c r="K29" s="89">
        <f>VLOOKUP(B19,'A3. Company OutputsFINAL'!A:FY,74,FALSE)</f>
        <v>0</v>
      </c>
      <c r="L29" s="76">
        <f>VLOOKUP(B19,'A3. Company OutputsFINAL'!A:FY,75,FALSE)</f>
        <v>0</v>
      </c>
      <c r="M29" s="77">
        <f>VLOOKUP(B19,'A3. Company OutputsFINAL'!A:FY,76,FALSE)</f>
        <v>0</v>
      </c>
      <c r="N29" s="77">
        <f>VLOOKUP(B19,'A3. Company OutputsFINAL'!A:FY,77,FALSE)</f>
        <v>0</v>
      </c>
      <c r="O29" s="77">
        <f>VLOOKUP(B19,'A3. Company OutputsFINAL'!A:FY,78,FALSE)</f>
        <v>0</v>
      </c>
      <c r="P29" s="77">
        <f>VLOOKUP(B19,'A3. Company OutputsFINAL'!A:FY,79,FALSE)</f>
        <v>0</v>
      </c>
      <c r="Q29" s="78">
        <f>VLOOKUP(B19,'A3. Company OutputsFINAL'!A:FY,80,FALSE)</f>
        <v>0</v>
      </c>
      <c r="R29" s="183">
        <f>VLOOKUP(B19,'A3. Company OutputsFINAL'!A:FY,81,FALSE)</f>
        <v>0</v>
      </c>
    </row>
    <row r="30" spans="1:18" ht="27.9" customHeight="1">
      <c r="B30" s="189">
        <f>VLOOKUP(B19,'A3. Company OutputsFINAL'!A:FY,82,FALSE)</f>
        <v>0</v>
      </c>
      <c r="C30" s="181">
        <f>VLOOKUP(B19,'A3. Company OutputsFINAL'!A:FY,83,FALSE)</f>
        <v>0</v>
      </c>
      <c r="D30" s="182">
        <f>VLOOKUP(B19,'A3. Company OutputsFINAL'!A:FY,84,FALSE)</f>
        <v>0</v>
      </c>
      <c r="E30" s="175"/>
      <c r="F30" s="87">
        <f>VLOOKUP(B19,'A3. Company OutputsFINAL'!A:FY,89,FALSE)</f>
        <v>0</v>
      </c>
      <c r="G30" s="88">
        <f>VLOOKUP(B19,'A3. Company OutputsFINAL'!A:FY,90,FALSE)</f>
        <v>0</v>
      </c>
      <c r="H30" s="88">
        <f>VLOOKUP(B19,'A3. Company OutputsFINAL'!A:FY,91,FALSE)</f>
        <v>0</v>
      </c>
      <c r="I30" s="88">
        <f>VLOOKUP(B19,'A3. Company OutputsFINAL'!A:FY,92,FALSE)</f>
        <v>0</v>
      </c>
      <c r="J30" s="88">
        <f>VLOOKUP(B19,'A3. Company OutputsFINAL'!A:FY,93,FALSE)</f>
        <v>0</v>
      </c>
      <c r="K30" s="89">
        <f>VLOOKUP(B19,'A3. Company OutputsFINAL'!A:FY,94,FALSE)</f>
        <v>0</v>
      </c>
      <c r="L30" s="76">
        <f>VLOOKUP(B19,'A3. Company OutputsFINAL'!A:FY,95,FALSE)</f>
        <v>0</v>
      </c>
      <c r="M30" s="77">
        <f>VLOOKUP(B19,'A3. Company OutputsFINAL'!A:FY,96,FALSE)</f>
        <v>0</v>
      </c>
      <c r="N30" s="77">
        <f>VLOOKUP(B19,'A3. Company OutputsFINAL'!A:FY,97,FALSE)</f>
        <v>0</v>
      </c>
      <c r="O30" s="77">
        <f>VLOOKUP(B19,'A3. Company OutputsFINAL'!A:FY,98,FALSE)</f>
        <v>0</v>
      </c>
      <c r="P30" s="77">
        <f>VLOOKUP(B19,'A3. Company OutputsFINAL'!A:FY,99,FALSE)</f>
        <v>0</v>
      </c>
      <c r="Q30" s="78">
        <f>VLOOKUP(B19,'A3. Company OutputsFINAL'!A:FY,100,FALSE)</f>
        <v>0</v>
      </c>
      <c r="R30" s="183">
        <f>VLOOKUP(B19,'A3. Company OutputsFINAL'!A:FY,101,FALSE)</f>
        <v>0</v>
      </c>
    </row>
    <row r="31" spans="1:18" ht="27.9" customHeight="1">
      <c r="B31" s="189">
        <f>VLOOKUP(B19,'A3. Company OutputsFINAL'!A:FY,102,FALSE)</f>
        <v>0</v>
      </c>
      <c r="C31" s="181">
        <f>VLOOKUP(B19,'A3. Company OutputsFINAL'!A:FY,103,FALSE)</f>
        <v>0</v>
      </c>
      <c r="D31" s="182">
        <f>VLOOKUP(B19,'A3. Company OutputsFINAL'!A:FY,104,FALSE)</f>
        <v>0</v>
      </c>
      <c r="E31" s="175"/>
      <c r="F31" s="87">
        <f>VLOOKUP(B19,'A3. Company OutputsFINAL'!A:FY,109,FALSE)</f>
        <v>0</v>
      </c>
      <c r="G31" s="88">
        <f>VLOOKUP(B19,'A3. Company OutputsFINAL'!A:FY,110,FALSE)</f>
        <v>0</v>
      </c>
      <c r="H31" s="88">
        <f>VLOOKUP(B19,'A3. Company OutputsFINAL'!A:FY,111,FALSE)</f>
        <v>0</v>
      </c>
      <c r="I31" s="88">
        <f>VLOOKUP(B19,'A3. Company OutputsFINAL'!A:FY,112,FALSE)</f>
        <v>0</v>
      </c>
      <c r="J31" s="88">
        <f>VLOOKUP(B19,'A3. Company OutputsFINAL'!A:FY,113,FALSE)</f>
        <v>0</v>
      </c>
      <c r="K31" s="89">
        <f>VLOOKUP(B19,'A3. Company OutputsFINAL'!A:FY,114,FALSE)</f>
        <v>0</v>
      </c>
      <c r="L31" s="76">
        <f>VLOOKUP(B19,'A3. Company OutputsFINAL'!A:FY,115,FALSE)</f>
        <v>0</v>
      </c>
      <c r="M31" s="77">
        <f>VLOOKUP(B19,'A3. Company OutputsFINAL'!A:FY,116,FALSE)</f>
        <v>0</v>
      </c>
      <c r="N31" s="77">
        <f>VLOOKUP(B19,'A3. Company OutputsFINAL'!A:FY,117,FALSE)</f>
        <v>0</v>
      </c>
      <c r="O31" s="77">
        <f>VLOOKUP(B19,'A3. Company OutputsFINAL'!A:FY,118,FALSE)</f>
        <v>0</v>
      </c>
      <c r="P31" s="77">
        <f>VLOOKUP(B19,'A3. Company OutputsFINAL'!A:FY,119,FALSE)</f>
        <v>0</v>
      </c>
      <c r="Q31" s="78">
        <f>VLOOKUP(B19,'A3. Company OutputsFINAL'!A:FY,120,FALSE)</f>
        <v>0</v>
      </c>
      <c r="R31" s="183">
        <f>VLOOKUP(B19,'A3. Company OutputsFINAL'!A:FY,121,FALSE)</f>
        <v>0</v>
      </c>
    </row>
    <row r="32" spans="1:18" ht="27.9" customHeight="1">
      <c r="B32" s="189">
        <f>VLOOKUP(B19,'A3. Company OutputsFINAL'!A:FY,122,FALSE)</f>
        <v>0</v>
      </c>
      <c r="C32" s="181">
        <f>VLOOKUP(B19,'A3. Company OutputsFINAL'!A:FY,123,FALSE)</f>
        <v>0</v>
      </c>
      <c r="D32" s="182">
        <f>VLOOKUP(B19,'A3. Company OutputsFINAL'!A:FY,124,FALSE)</f>
        <v>0</v>
      </c>
      <c r="E32" s="175"/>
      <c r="F32" s="87">
        <f>VLOOKUP(B19,'A3. Company OutputsFINAL'!A:FY,129,FALSE)</f>
        <v>0</v>
      </c>
      <c r="G32" s="88">
        <f>VLOOKUP(B19,'A3. Company OutputsFINAL'!A:FY,130,FALSE)</f>
        <v>0</v>
      </c>
      <c r="H32" s="88">
        <f>VLOOKUP(B19,'A3. Company OutputsFINAL'!A:FY,131,FALSE)</f>
        <v>0</v>
      </c>
      <c r="I32" s="88">
        <f>VLOOKUP(B19,'A3. Company OutputsFINAL'!A:FY,131,FALSE)</f>
        <v>0</v>
      </c>
      <c r="J32" s="88">
        <f>VLOOKUP(B19,'A3. Company OutputsFINAL'!A:FY,133,FALSE)</f>
        <v>0</v>
      </c>
      <c r="K32" s="89">
        <f>VLOOKUP(B19,'A3. Company OutputsFINAL'!A:FY,134,FALSE)</f>
        <v>0</v>
      </c>
      <c r="L32" s="76">
        <f>VLOOKUP(B19,'A3. Company OutputsFINAL'!A:FY,135,FALSE)</f>
        <v>0</v>
      </c>
      <c r="M32" s="77">
        <f>VLOOKUP(B19,'A3. Company OutputsFINAL'!A:FY,136,FALSE)</f>
        <v>0</v>
      </c>
      <c r="N32" s="77">
        <f>VLOOKUP(B19,'A3. Company OutputsFINAL'!A:FY,137,FALSE)</f>
        <v>0</v>
      </c>
      <c r="O32" s="77">
        <f>VLOOKUP(B19,'A3. Company OutputsFINAL'!A:FY,138,FALSE)</f>
        <v>0</v>
      </c>
      <c r="P32" s="77">
        <f>VLOOKUP(B19,'A3. Company OutputsFINAL'!A:FY,139,FALSE)</f>
        <v>0</v>
      </c>
      <c r="Q32" s="77">
        <f>VLOOKUP(B19,'A3. Company OutputsFINAL'!A:FY,140,FALSE)</f>
        <v>0</v>
      </c>
      <c r="R32" s="183">
        <f>VLOOKUP(B19,'A3. Company OutputsFINAL'!A:FY,141,FALSE)</f>
        <v>0</v>
      </c>
    </row>
    <row r="33" spans="2:18" ht="27.9" customHeight="1">
      <c r="B33" s="190">
        <f>VLOOKUP(B19,'A3. Company OutputsFINAL'!A:FY,142,FALSE)</f>
        <v>0</v>
      </c>
      <c r="C33" s="185">
        <f>VLOOKUP(B19,'A3. Company OutputsFINAL'!A:FY,143,FALSE)</f>
        <v>0</v>
      </c>
      <c r="D33" s="186">
        <f>VLOOKUP(B19,'A3. Company OutputsFINAL'!A:FY,144,FALSE)</f>
        <v>0</v>
      </c>
      <c r="E33" s="175"/>
      <c r="F33" s="90">
        <f>VLOOKUP(B19,'A3. Company OutputsFINAL'!A:FY,149,FALSE)</f>
        <v>0</v>
      </c>
      <c r="G33" s="91">
        <f>VLOOKUP(B19,'A3. Company OutputsFINAL'!A:FY,150,FALSE)</f>
        <v>0</v>
      </c>
      <c r="H33" s="91">
        <f>VLOOKUP(B19,'A3. Company OutputsFINAL'!A:FY,151,FALSE)</f>
        <v>0</v>
      </c>
      <c r="I33" s="91">
        <f>VLOOKUP(B19,'A3. Company OutputsFINAL'!A:FY,151,FALSE)</f>
        <v>0</v>
      </c>
      <c r="J33" s="91">
        <f>VLOOKUP(B19,'A3. Company OutputsFINAL'!A:FY,153,FALSE)</f>
        <v>0</v>
      </c>
      <c r="K33" s="114">
        <f>VLOOKUP(B19,'A3. Company OutputsFINAL'!A:FY,154,FALSE)</f>
        <v>0</v>
      </c>
      <c r="L33" s="79">
        <f>VLOOKUP(B19,'A3. Company OutputsFINAL'!A:FY,155,FALSE)</f>
        <v>0</v>
      </c>
      <c r="M33" s="80">
        <f>VLOOKUP(B19,'A3. Company OutputsFINAL'!A:FY,156,FALSE)</f>
        <v>0</v>
      </c>
      <c r="N33" s="80">
        <f>VLOOKUP(B19,'A3. Company OutputsFINAL'!A:FY,157,FALSE)</f>
        <v>0</v>
      </c>
      <c r="O33" s="80">
        <f>VLOOKUP(B19,'A3. Company OutputsFINAL'!A:FY,158,FALSE)</f>
        <v>0</v>
      </c>
      <c r="P33" s="80">
        <f>VLOOKUP(B19,'A3. Company OutputsFINAL'!A:FY,159,FALSE)</f>
        <v>0</v>
      </c>
      <c r="Q33" s="80">
        <f>VLOOKUP(B19,'A3. Company OutputsFINAL'!A:FY,160,FALSE)</f>
        <v>0</v>
      </c>
      <c r="R33" s="187">
        <f>VLOOKUP(B19,'A3. Company OutputsFINAL'!A:FY,161,FALSE)</f>
        <v>0</v>
      </c>
    </row>
    <row r="34" spans="2:18" ht="21" customHeight="1"/>
  </sheetData>
  <sheetProtection formatCells="0" formatColumns="0" formatRows="0"/>
  <mergeCells count="8">
    <mergeCell ref="B2:M2"/>
    <mergeCell ref="C25:D25"/>
    <mergeCell ref="F25:K25"/>
    <mergeCell ref="L25:Q25"/>
    <mergeCell ref="B19:B21"/>
    <mergeCell ref="L4:Q4"/>
    <mergeCell ref="C4:D4"/>
    <mergeCell ref="F4:K4"/>
  </mergeCells>
  <phoneticPr fontId="17" type="noConversion"/>
  <pageMargins left="0.39370078740157483" right="0.39370078740157483" top="0.59055118110236227" bottom="0.39370078740157483" header="0.23622047244094491" footer="0.23622047244094491"/>
  <pageSetup paperSize="9" scale="46" orientation="landscape" r:id="rId1"/>
  <headerFooter>
    <oddFooter>&amp;L&amp;CPage &amp;P sur &amp;N&amp;R</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xr:uid="{00000000-0002-0000-0200-000000000000}">
          <x14:formula1>
            <xm:f>'A.2 Company inputsFINAL'!$A$2:$A$42</xm:f>
          </x14:formula1>
          <xm:sqref>B19</xm:sqref>
        </x14:dataValidation>
      </x14:dataValidations>
    </ex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I38"/>
  <sheetViews>
    <sheetView showGridLines="0" showRowColHeaders="0" zoomScaleNormal="100" workbookViewId="0">
      <pane ySplit="2" topLeftCell="A3" activePane="bottomLeft" state="frozen"/>
      <selection activeCell="B7" sqref="B7:B12"/>
      <selection pane="bottomLeft" activeCell="B7" sqref="B7:B12"/>
    </sheetView>
  </sheetViews>
  <sheetFormatPr defaultColWidth="8.5546875" defaultRowHeight="14.4"/>
  <cols>
    <col min="1" max="1" width="2" style="55" customWidth="1"/>
    <col min="2" max="2" width="165.44140625" style="55" customWidth="1"/>
    <col min="3" max="16384" width="8.5546875" style="55"/>
  </cols>
  <sheetData>
    <row r="1" spans="2:9" s="108" customFormat="1" ht="21.9" customHeight="1">
      <c r="B1" s="109" t="s">
        <v>256</v>
      </c>
      <c r="C1" s="109"/>
    </row>
    <row r="2" spans="2:9" s="108" customFormat="1" ht="42.6" customHeight="1">
      <c r="B2" s="294" t="s">
        <v>70</v>
      </c>
      <c r="C2" s="294"/>
      <c r="D2" s="294"/>
      <c r="E2" s="294"/>
      <c r="F2" s="294"/>
      <c r="G2" s="110"/>
      <c r="H2" s="110"/>
      <c r="I2" s="110"/>
    </row>
    <row r="3" spans="2:9" ht="8.1" customHeight="1">
      <c r="B3" s="71"/>
    </row>
    <row r="4" spans="2:9" s="63" customFormat="1" ht="18.899999999999999" customHeight="1">
      <c r="B4" s="102" t="s">
        <v>71</v>
      </c>
    </row>
    <row r="5" spans="2:9" s="63" customFormat="1" ht="18.899999999999999" customHeight="1">
      <c r="B5" s="64" t="s">
        <v>72</v>
      </c>
    </row>
    <row r="6" spans="2:9" s="63" customFormat="1" ht="18.899999999999999" customHeight="1">
      <c r="B6" s="64" t="s">
        <v>73</v>
      </c>
    </row>
    <row r="7" spans="2:9" s="63" customFormat="1" ht="18.899999999999999" customHeight="1">
      <c r="B7" s="103" t="s">
        <v>74</v>
      </c>
    </row>
    <row r="8" spans="2:9" s="63" customFormat="1" ht="18.899999999999999" customHeight="1">
      <c r="B8" s="64" t="s">
        <v>75</v>
      </c>
    </row>
    <row r="9" spans="2:9" s="63" customFormat="1" ht="18.899999999999999" customHeight="1">
      <c r="B9" s="102" t="s">
        <v>76</v>
      </c>
    </row>
    <row r="10" spans="2:9" s="63" customFormat="1" ht="18.899999999999999" customHeight="1">
      <c r="B10" s="65" t="s">
        <v>77</v>
      </c>
    </row>
    <row r="11" spans="2:9" s="63" customFormat="1" ht="18.899999999999999" customHeight="1">
      <c r="B11" s="65" t="s">
        <v>78</v>
      </c>
    </row>
    <row r="12" spans="2:9" s="63" customFormat="1" ht="18.899999999999999" customHeight="1">
      <c r="B12" s="102" t="s">
        <v>79</v>
      </c>
    </row>
    <row r="13" spans="2:9" s="63" customFormat="1" ht="18.899999999999999" customHeight="1">
      <c r="B13" s="101" t="s">
        <v>80</v>
      </c>
    </row>
    <row r="14" spans="2:9" s="63" customFormat="1" ht="18.899999999999999" customHeight="1">
      <c r="B14" s="101" t="s">
        <v>81</v>
      </c>
    </row>
    <row r="15" spans="2:9" s="63" customFormat="1" ht="18.899999999999999" customHeight="1">
      <c r="B15" s="102" t="s">
        <v>82</v>
      </c>
    </row>
    <row r="16" spans="2:9" s="63" customFormat="1" ht="18.899999999999999" customHeight="1">
      <c r="B16" s="65" t="s">
        <v>83</v>
      </c>
    </row>
    <row r="17" spans="2:2" s="63" customFormat="1" ht="18.899999999999999" customHeight="1">
      <c r="B17" s="65" t="s">
        <v>84</v>
      </c>
    </row>
    <row r="18" spans="2:2" s="63" customFormat="1" ht="18.899999999999999" customHeight="1">
      <c r="B18" s="65" t="s">
        <v>85</v>
      </c>
    </row>
    <row r="19" spans="2:2" s="63" customFormat="1" ht="18.899999999999999" customHeight="1">
      <c r="B19" s="102" t="s">
        <v>86</v>
      </c>
    </row>
    <row r="20" spans="2:2" s="63" customFormat="1" ht="18.899999999999999" customHeight="1">
      <c r="B20" s="101" t="s">
        <v>87</v>
      </c>
    </row>
    <row r="21" spans="2:2" s="63" customFormat="1" ht="28.5" customHeight="1">
      <c r="B21" s="101" t="s">
        <v>88</v>
      </c>
    </row>
    <row r="22" spans="2:2" s="63" customFormat="1" ht="18.899999999999999" customHeight="1">
      <c r="B22" s="104" t="s">
        <v>89</v>
      </c>
    </row>
    <row r="23" spans="2:2" s="63" customFormat="1" ht="18.899999999999999" customHeight="1">
      <c r="B23" s="65" t="s">
        <v>257</v>
      </c>
    </row>
    <row r="24" spans="2:2" s="63" customFormat="1" ht="18.899999999999999" customHeight="1">
      <c r="B24" s="105" t="s">
        <v>90</v>
      </c>
    </row>
    <row r="25" spans="2:2" s="63" customFormat="1" ht="18.899999999999999" customHeight="1">
      <c r="B25" s="101" t="s">
        <v>91</v>
      </c>
    </row>
    <row r="26" spans="2:2" s="63" customFormat="1" ht="18.899999999999999" customHeight="1">
      <c r="B26" s="101" t="s">
        <v>92</v>
      </c>
    </row>
    <row r="27" spans="2:2" s="63" customFormat="1" ht="18.899999999999999" customHeight="1">
      <c r="B27" s="106" t="s">
        <v>93</v>
      </c>
    </row>
    <row r="28" spans="2:2" s="63" customFormat="1" ht="18.899999999999999" customHeight="1">
      <c r="B28" s="65" t="s">
        <v>258</v>
      </c>
    </row>
    <row r="29" spans="2:2" s="63" customFormat="1" ht="18.899999999999999" customHeight="1">
      <c r="B29" s="65" t="s">
        <v>94</v>
      </c>
    </row>
    <row r="30" spans="2:2" s="63" customFormat="1" ht="18.899999999999999" customHeight="1">
      <c r="B30" s="105" t="s">
        <v>95</v>
      </c>
    </row>
    <row r="31" spans="2:2" s="63" customFormat="1" ht="18.899999999999999" customHeight="1">
      <c r="B31" s="101" t="s">
        <v>259</v>
      </c>
    </row>
    <row r="32" spans="2:2" s="63" customFormat="1" ht="18.899999999999999" customHeight="1">
      <c r="B32" s="102" t="s">
        <v>96</v>
      </c>
    </row>
    <row r="33" spans="2:2" s="63" customFormat="1" ht="28.5" customHeight="1">
      <c r="B33" s="101" t="s">
        <v>97</v>
      </c>
    </row>
    <row r="34" spans="2:2" s="63" customFormat="1" ht="18.899999999999999" customHeight="1">
      <c r="B34" s="104" t="s">
        <v>98</v>
      </c>
    </row>
    <row r="35" spans="2:2" s="63" customFormat="1" ht="18.899999999999999" customHeight="1">
      <c r="B35" s="65" t="s">
        <v>99</v>
      </c>
    </row>
    <row r="36" spans="2:2" ht="18.899999999999999" customHeight="1"/>
    <row r="37" spans="2:2" ht="18.899999999999999" customHeight="1"/>
    <row r="38" spans="2:2" ht="18.899999999999999" customHeight="1"/>
  </sheetData>
  <sheetProtection formatCells="0" formatColumns="0" formatRows="0"/>
  <mergeCells count="1">
    <mergeCell ref="B2:F2"/>
  </mergeCells>
  <phoneticPr fontId="17" type="noConversion"/>
  <hyperlinks>
    <hyperlink ref="B12" r:id="rId1" display="Kalundborg (Denmark): " xr:uid="{00000000-0004-0000-0300-000000000000}"/>
    <hyperlink ref="B15" r:id="rId2" display="Kawasaki (Eco-town programm, Japan): " xr:uid="{00000000-0004-0000-0300-000001000000}"/>
    <hyperlink ref="B19" r:id="rId3" display="Kwinana (Australia):" xr:uid="{00000000-0004-0000-0300-000002000000}"/>
    <hyperlink ref="B9" r:id="rId4" xr:uid="{00000000-0004-0000-0300-000003000000}"/>
    <hyperlink ref="B4" r:id="rId5" xr:uid="{00000000-0004-0000-0300-000004000000}"/>
    <hyperlink ref="B7" r:id="rId6" display="http://www.holcim.ch/" xr:uid="{00000000-0004-0000-0300-000005000000}"/>
    <hyperlink ref="B32" r:id="rId7" xr:uid="{00000000-0004-0000-0300-000006000000}"/>
  </hyperlinks>
  <pageMargins left="0.39370078740157483" right="0.39370078740157483" top="0.59055118110236227" bottom="0.39370078740157483" header="0.23622047244094491" footer="0.23622047244094491"/>
  <pageSetup paperSize="9" scale="61" orientation="landscape" r:id="rId8"/>
  <headerFooter>
    <oddFooter>&amp;L&amp;CPage &amp;P sur &amp;N&amp;R</oddFooter>
  </headerFooter>
  <drawing r:id="rId9"/>
  <extLst>
    <ext xmlns:mx="http://schemas.microsoft.com/office/mac/excel/2008/main" uri="{64002731-A6B0-56B0-2670-7721B7C09600}">
      <mx:PLV Mode="0" OnePage="0" WScale="88"/>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Z82"/>
  <sheetViews>
    <sheetView workbookViewId="0">
      <selection activeCell="A2" sqref="A2"/>
    </sheetView>
  </sheetViews>
  <sheetFormatPr defaultColWidth="8.5546875" defaultRowHeight="13.8"/>
  <cols>
    <col min="1" max="1" width="20.109375" style="46" customWidth="1"/>
    <col min="2" max="2" width="18.6640625" style="41" customWidth="1"/>
    <col min="3" max="3" width="14.88671875" style="41" customWidth="1"/>
    <col min="4" max="4" width="15.5546875" style="41" customWidth="1"/>
    <col min="5" max="5" width="11.33203125" style="41" customWidth="1"/>
    <col min="6" max="6" width="13.6640625" style="41" customWidth="1"/>
    <col min="7" max="7" width="8.5546875" style="41"/>
    <col min="8" max="8" width="17.6640625" style="47" customWidth="1"/>
    <col min="9" max="9" width="15.6640625" style="48" customWidth="1"/>
    <col min="10" max="10" width="16" style="41" customWidth="1"/>
    <col min="11" max="11" width="15" style="41" customWidth="1"/>
    <col min="12" max="12" width="12.6640625" style="41" customWidth="1"/>
    <col min="13" max="13" width="8.44140625" style="46" customWidth="1"/>
    <col min="14" max="14" width="18.33203125" style="47" customWidth="1"/>
    <col min="15" max="15" width="28.33203125" style="41" customWidth="1"/>
    <col min="16" max="17" width="18.33203125" style="41" customWidth="1"/>
    <col min="18" max="18" width="25.88671875" style="41" customWidth="1"/>
    <col min="19" max="19" width="15.6640625" style="46" customWidth="1"/>
    <col min="20" max="20" width="34.109375" style="47" customWidth="1"/>
    <col min="21" max="21" width="29" style="41" customWidth="1"/>
    <col min="22" max="22" width="30.109375" style="41" customWidth="1"/>
    <col min="23" max="23" width="17.109375" style="41" customWidth="1"/>
    <col min="24" max="24" width="13.5546875" style="41" customWidth="1"/>
    <col min="25" max="25" width="11.88671875" style="46" customWidth="1"/>
    <col min="26" max="26" width="73.6640625" style="41" customWidth="1"/>
    <col min="27" max="27" width="68.88671875" style="41" customWidth="1"/>
    <col min="28" max="16384" width="8.5546875" style="41"/>
  </cols>
  <sheetData>
    <row r="1" spans="1:26" ht="41.4">
      <c r="A1" s="35" t="s">
        <v>100</v>
      </c>
      <c r="B1" s="36" t="s">
        <v>101</v>
      </c>
      <c r="C1" s="36"/>
      <c r="D1" s="36"/>
      <c r="E1" s="36"/>
      <c r="F1" s="36"/>
      <c r="G1" s="36"/>
      <c r="H1" s="37" t="s">
        <v>260</v>
      </c>
      <c r="I1" s="38"/>
      <c r="J1" s="39"/>
      <c r="K1" s="39"/>
      <c r="L1" s="39"/>
      <c r="M1" s="40"/>
      <c r="N1" s="37" t="s">
        <v>261</v>
      </c>
      <c r="O1" s="39"/>
      <c r="P1" s="39"/>
      <c r="Q1" s="39"/>
      <c r="R1" s="39"/>
      <c r="S1" s="40"/>
      <c r="T1" s="37" t="s">
        <v>102</v>
      </c>
      <c r="U1" s="39"/>
      <c r="V1" s="39"/>
      <c r="W1" s="39"/>
      <c r="X1" s="39"/>
      <c r="Y1" s="40"/>
      <c r="Z1" s="39" t="s">
        <v>103</v>
      </c>
    </row>
    <row r="2" spans="1:26">
      <c r="A2" s="35" t="s">
        <v>1383</v>
      </c>
      <c r="B2" s="42">
        <v>0</v>
      </c>
      <c r="C2" s="42">
        <v>0</v>
      </c>
      <c r="D2" s="42">
        <v>0</v>
      </c>
      <c r="E2" s="42">
        <v>0</v>
      </c>
      <c r="F2" s="42">
        <v>0</v>
      </c>
      <c r="G2" s="42">
        <v>0</v>
      </c>
      <c r="H2" s="43">
        <v>0</v>
      </c>
      <c r="I2" s="44">
        <v>0</v>
      </c>
      <c r="J2" s="43">
        <v>0</v>
      </c>
      <c r="K2" s="43">
        <v>0</v>
      </c>
      <c r="L2" s="42">
        <v>0</v>
      </c>
      <c r="M2" s="45">
        <v>0</v>
      </c>
      <c r="N2" s="43">
        <v>0</v>
      </c>
      <c r="O2" s="42">
        <v>0</v>
      </c>
      <c r="P2" s="42">
        <v>0</v>
      </c>
      <c r="Q2" s="42">
        <v>0</v>
      </c>
      <c r="R2" s="42">
        <v>0</v>
      </c>
      <c r="S2" s="45">
        <v>0</v>
      </c>
      <c r="T2" s="43">
        <v>0</v>
      </c>
      <c r="U2" s="43">
        <v>0</v>
      </c>
      <c r="V2" s="43">
        <v>0</v>
      </c>
      <c r="W2" s="43">
        <v>0</v>
      </c>
      <c r="X2" s="42">
        <v>0</v>
      </c>
      <c r="Y2" s="45">
        <v>0</v>
      </c>
      <c r="Z2" s="42">
        <v>0</v>
      </c>
    </row>
    <row r="3" spans="1:26" ht="27.6">
      <c r="A3" s="46" t="s">
        <v>1019</v>
      </c>
      <c r="B3" s="41" t="s">
        <v>1020</v>
      </c>
      <c r="H3" s="47" t="s">
        <v>1115</v>
      </c>
      <c r="I3" s="48" t="s">
        <v>1140</v>
      </c>
      <c r="N3" s="47" t="s">
        <v>1137</v>
      </c>
      <c r="T3" s="53" t="s">
        <v>104</v>
      </c>
      <c r="U3" s="41" t="s">
        <v>262</v>
      </c>
      <c r="Z3" s="49" t="s">
        <v>1168</v>
      </c>
    </row>
    <row r="4" spans="1:26" ht="27.6">
      <c r="A4" s="46" t="s">
        <v>1020</v>
      </c>
      <c r="B4" s="41" t="s">
        <v>1019</v>
      </c>
      <c r="H4" s="47" t="s">
        <v>1115</v>
      </c>
      <c r="I4" s="48" t="s">
        <v>1140</v>
      </c>
      <c r="N4" s="47" t="s">
        <v>1137</v>
      </c>
      <c r="T4" s="47" t="s">
        <v>263</v>
      </c>
      <c r="U4" s="41" t="s">
        <v>264</v>
      </c>
      <c r="Z4" s="49" t="s">
        <v>1168</v>
      </c>
    </row>
    <row r="5" spans="1:26" ht="27.6">
      <c r="A5" s="46" t="s">
        <v>1021</v>
      </c>
      <c r="B5" s="41" t="s">
        <v>1022</v>
      </c>
      <c r="H5" s="47" t="s">
        <v>1116</v>
      </c>
      <c r="I5" s="48" t="s">
        <v>1123</v>
      </c>
      <c r="N5" s="47" t="s">
        <v>1124</v>
      </c>
      <c r="O5" s="41" t="s">
        <v>1117</v>
      </c>
      <c r="T5" s="47" t="s">
        <v>105</v>
      </c>
      <c r="U5" s="41" t="s">
        <v>265</v>
      </c>
      <c r="Z5" s="41" t="s">
        <v>1169</v>
      </c>
    </row>
    <row r="6" spans="1:26" ht="27.6">
      <c r="A6" s="46" t="s">
        <v>1022</v>
      </c>
      <c r="B6" s="41" t="s">
        <v>1021</v>
      </c>
      <c r="H6" s="47" t="s">
        <v>1116</v>
      </c>
      <c r="I6" s="48" t="s">
        <v>1123</v>
      </c>
      <c r="N6" s="47" t="s">
        <v>1124</v>
      </c>
      <c r="O6" s="41" t="s">
        <v>1117</v>
      </c>
      <c r="T6" s="47" t="s">
        <v>266</v>
      </c>
      <c r="U6" s="41" t="s">
        <v>267</v>
      </c>
      <c r="Z6" s="41" t="s">
        <v>1169</v>
      </c>
    </row>
    <row r="7" spans="1:26" ht="27.6">
      <c r="A7" s="46" t="s">
        <v>1212</v>
      </c>
      <c r="H7" s="47" t="s">
        <v>1117</v>
      </c>
      <c r="N7" s="47" t="s">
        <v>1137</v>
      </c>
      <c r="T7" s="47" t="s">
        <v>268</v>
      </c>
      <c r="Z7" s="41" t="s">
        <v>1170</v>
      </c>
    </row>
    <row r="8" spans="1:26" ht="27.6">
      <c r="A8" s="50" t="s">
        <v>1024</v>
      </c>
      <c r="B8" s="41" t="s">
        <v>1025</v>
      </c>
      <c r="H8" s="51" t="s">
        <v>1118</v>
      </c>
      <c r="I8" s="52" t="s">
        <v>1141</v>
      </c>
      <c r="J8" s="49" t="s">
        <v>1123</v>
      </c>
      <c r="K8" s="49"/>
      <c r="N8" s="47" t="s">
        <v>1153</v>
      </c>
      <c r="T8" s="47" t="s">
        <v>269</v>
      </c>
      <c r="U8" s="41" t="s">
        <v>106</v>
      </c>
      <c r="V8" s="41" t="s">
        <v>107</v>
      </c>
    </row>
    <row r="9" spans="1:26">
      <c r="A9" s="50" t="s">
        <v>1025</v>
      </c>
      <c r="B9" s="41" t="s">
        <v>1024</v>
      </c>
      <c r="H9" s="51" t="s">
        <v>1118</v>
      </c>
      <c r="I9" s="52" t="s">
        <v>1141</v>
      </c>
      <c r="J9" s="49"/>
      <c r="K9" s="49"/>
      <c r="N9" s="47" t="s">
        <v>1153</v>
      </c>
      <c r="T9" s="47" t="s">
        <v>270</v>
      </c>
      <c r="U9" s="41" t="s">
        <v>271</v>
      </c>
    </row>
    <row r="10" spans="1:26" ht="27.6">
      <c r="A10" s="46" t="s">
        <v>1026</v>
      </c>
      <c r="B10" s="41" t="s">
        <v>1027</v>
      </c>
      <c r="C10" s="49"/>
      <c r="D10" s="49"/>
      <c r="E10" s="49"/>
      <c r="H10" s="51" t="s">
        <v>1119</v>
      </c>
      <c r="N10" s="47" t="s">
        <v>108</v>
      </c>
      <c r="T10" s="47" t="s">
        <v>272</v>
      </c>
      <c r="Z10" s="41" t="s">
        <v>1171</v>
      </c>
    </row>
    <row r="11" spans="1:26" ht="27.6">
      <c r="A11" s="46" t="s">
        <v>1027</v>
      </c>
      <c r="B11" s="41" t="s">
        <v>1026</v>
      </c>
      <c r="C11" s="49"/>
      <c r="D11" s="49"/>
      <c r="E11" s="49"/>
      <c r="H11" s="51" t="s">
        <v>1119</v>
      </c>
      <c r="N11" s="47" t="s">
        <v>273</v>
      </c>
      <c r="T11" s="47" t="s">
        <v>274</v>
      </c>
      <c r="Z11" s="41" t="s">
        <v>1171</v>
      </c>
    </row>
    <row r="12" spans="1:26" ht="41.4">
      <c r="A12" s="46" t="s">
        <v>1028</v>
      </c>
      <c r="B12" s="41" t="s">
        <v>1057</v>
      </c>
      <c r="C12" s="49" t="s">
        <v>1109</v>
      </c>
      <c r="D12" s="49" t="s">
        <v>1064</v>
      </c>
      <c r="E12" s="41" t="s">
        <v>1111</v>
      </c>
      <c r="F12" s="41" t="s">
        <v>1114</v>
      </c>
      <c r="H12" s="47" t="s">
        <v>1120</v>
      </c>
      <c r="I12" s="52" t="s">
        <v>1142</v>
      </c>
      <c r="J12" s="41" t="s">
        <v>1116</v>
      </c>
      <c r="K12" s="41" t="s">
        <v>1151</v>
      </c>
      <c r="N12" s="47" t="s">
        <v>1124</v>
      </c>
      <c r="O12" s="41" t="s">
        <v>1143</v>
      </c>
      <c r="P12" s="41" t="s">
        <v>109</v>
      </c>
      <c r="Q12" s="41" t="s">
        <v>110</v>
      </c>
      <c r="R12" s="41" t="s">
        <v>1141</v>
      </c>
      <c r="T12" s="47" t="s">
        <v>275</v>
      </c>
      <c r="U12" s="41" t="s">
        <v>111</v>
      </c>
      <c r="V12" s="41" t="s">
        <v>276</v>
      </c>
      <c r="W12" s="41" t="s">
        <v>112</v>
      </c>
      <c r="X12" s="41" t="s">
        <v>113</v>
      </c>
    </row>
    <row r="13" spans="1:26" ht="27.6">
      <c r="A13" s="46" t="s">
        <v>1029</v>
      </c>
      <c r="B13" s="41" t="s">
        <v>1067</v>
      </c>
      <c r="C13" s="49"/>
      <c r="H13" s="47" t="s">
        <v>1121</v>
      </c>
      <c r="N13" s="51" t="s">
        <v>1123</v>
      </c>
      <c r="T13" s="47" t="s">
        <v>114</v>
      </c>
      <c r="Z13" s="41" t="s">
        <v>1172</v>
      </c>
    </row>
    <row r="14" spans="1:26" ht="27.6">
      <c r="A14" s="50" t="s">
        <v>1030</v>
      </c>
      <c r="B14" s="41" t="s">
        <v>1031</v>
      </c>
      <c r="H14" s="47" t="s">
        <v>1122</v>
      </c>
      <c r="N14" s="47" t="s">
        <v>1134</v>
      </c>
      <c r="T14" s="47" t="s">
        <v>1167</v>
      </c>
      <c r="Z14" s="41" t="s">
        <v>1173</v>
      </c>
    </row>
    <row r="15" spans="1:26" ht="27.6">
      <c r="A15" s="46" t="s">
        <v>1031</v>
      </c>
      <c r="B15" s="49" t="s">
        <v>1030</v>
      </c>
      <c r="C15" s="49"/>
      <c r="H15" s="47" t="s">
        <v>1122</v>
      </c>
      <c r="N15" s="47" t="s">
        <v>1134</v>
      </c>
      <c r="S15" s="46" t="s">
        <v>1213</v>
      </c>
      <c r="T15" s="47" t="s">
        <v>1167</v>
      </c>
      <c r="Z15" s="41" t="s">
        <v>1173</v>
      </c>
    </row>
    <row r="16" spans="1:26">
      <c r="A16" s="46" t="s">
        <v>1032</v>
      </c>
      <c r="B16" s="41" t="s">
        <v>1060</v>
      </c>
      <c r="C16" s="49"/>
      <c r="D16" s="49"/>
      <c r="E16" s="49"/>
      <c r="H16" s="47" t="s">
        <v>1119</v>
      </c>
      <c r="N16" s="47" t="s">
        <v>1120</v>
      </c>
      <c r="T16" s="47" t="s">
        <v>277</v>
      </c>
    </row>
    <row r="17" spans="1:26" ht="27.6">
      <c r="A17" s="46" t="s">
        <v>1033</v>
      </c>
      <c r="B17" s="41" t="s">
        <v>1094</v>
      </c>
      <c r="C17" s="41" t="s">
        <v>1055</v>
      </c>
      <c r="H17" s="47" t="s">
        <v>1123</v>
      </c>
      <c r="N17" s="47" t="s">
        <v>1115</v>
      </c>
      <c r="O17" s="41" t="s">
        <v>1213</v>
      </c>
      <c r="T17" s="47" t="s">
        <v>278</v>
      </c>
      <c r="U17" s="41" t="s">
        <v>279</v>
      </c>
      <c r="Z17" s="41" t="s">
        <v>1214</v>
      </c>
    </row>
    <row r="18" spans="1:26" ht="27.6">
      <c r="A18" s="46" t="s">
        <v>1034</v>
      </c>
      <c r="H18" s="47" t="s">
        <v>1123</v>
      </c>
      <c r="N18" s="47" t="s">
        <v>1141</v>
      </c>
      <c r="O18" s="49" t="s">
        <v>115</v>
      </c>
      <c r="T18" s="47" t="s">
        <v>280</v>
      </c>
    </row>
    <row r="19" spans="1:26" ht="41.4">
      <c r="A19" s="46" t="s">
        <v>1035</v>
      </c>
      <c r="B19" s="41" t="s">
        <v>1095</v>
      </c>
      <c r="H19" s="47" t="s">
        <v>1123</v>
      </c>
      <c r="N19" s="47" t="s">
        <v>1141</v>
      </c>
      <c r="T19" s="51" t="s">
        <v>281</v>
      </c>
      <c r="U19" s="41" t="s">
        <v>116</v>
      </c>
      <c r="V19" s="41" t="s">
        <v>282</v>
      </c>
      <c r="Z19" s="41" t="s">
        <v>1174</v>
      </c>
    </row>
    <row r="20" spans="1:26">
      <c r="A20" s="46" t="s">
        <v>1036</v>
      </c>
      <c r="H20" s="51" t="s">
        <v>1124</v>
      </c>
      <c r="I20" s="48" t="s">
        <v>1143</v>
      </c>
      <c r="N20" s="47" t="s">
        <v>1154</v>
      </c>
      <c r="T20" s="47" t="s">
        <v>283</v>
      </c>
      <c r="U20" s="41" t="s">
        <v>284</v>
      </c>
      <c r="Z20" s="41" t="s">
        <v>1175</v>
      </c>
    </row>
    <row r="21" spans="1:26" ht="27.6">
      <c r="A21" s="46" t="s">
        <v>1037</v>
      </c>
      <c r="G21" s="46"/>
      <c r="H21" s="41" t="s">
        <v>1125</v>
      </c>
      <c r="N21" s="47" t="s">
        <v>1155</v>
      </c>
      <c r="T21" s="47" t="s">
        <v>285</v>
      </c>
    </row>
    <row r="22" spans="1:26" ht="27.6">
      <c r="A22" s="50" t="s">
        <v>1038</v>
      </c>
      <c r="B22" s="41" t="s">
        <v>1065</v>
      </c>
      <c r="G22" s="46"/>
      <c r="H22" s="49" t="s">
        <v>1120</v>
      </c>
      <c r="N22" s="51" t="s">
        <v>1156</v>
      </c>
      <c r="O22" s="41" t="s">
        <v>117</v>
      </c>
      <c r="T22" s="51" t="s">
        <v>286</v>
      </c>
      <c r="U22" s="41" t="s">
        <v>118</v>
      </c>
      <c r="Z22" s="41" t="s">
        <v>1176</v>
      </c>
    </row>
    <row r="23" spans="1:26" ht="41.4">
      <c r="A23" s="46" t="s">
        <v>1039</v>
      </c>
      <c r="B23" s="49" t="s">
        <v>1053</v>
      </c>
      <c r="G23" s="46"/>
      <c r="H23" s="49" t="s">
        <v>1124</v>
      </c>
      <c r="I23" s="48" t="s">
        <v>1144</v>
      </c>
      <c r="J23" s="41" t="s">
        <v>1149</v>
      </c>
      <c r="K23" s="41" t="s">
        <v>1123</v>
      </c>
      <c r="N23" s="47" t="s">
        <v>1157</v>
      </c>
      <c r="O23" s="41" t="s">
        <v>119</v>
      </c>
      <c r="P23" s="41" t="s">
        <v>1141</v>
      </c>
      <c r="T23" s="47" t="s">
        <v>287</v>
      </c>
      <c r="U23" s="41" t="s">
        <v>288</v>
      </c>
      <c r="V23" s="41" t="s">
        <v>289</v>
      </c>
      <c r="W23" s="41" t="s">
        <v>290</v>
      </c>
      <c r="Z23" s="41" t="s">
        <v>1177</v>
      </c>
    </row>
    <row r="24" spans="1:26" ht="27.6">
      <c r="A24" s="46" t="s">
        <v>1040</v>
      </c>
      <c r="G24" s="46"/>
      <c r="H24" s="41" t="s">
        <v>1126</v>
      </c>
      <c r="I24" s="52"/>
      <c r="N24" s="47" t="s">
        <v>1158</v>
      </c>
      <c r="T24" s="47" t="s">
        <v>120</v>
      </c>
    </row>
    <row r="25" spans="1:26" ht="41.4">
      <c r="A25" s="46" t="s">
        <v>42</v>
      </c>
      <c r="G25" s="46"/>
      <c r="H25" s="41" t="s">
        <v>1213</v>
      </c>
      <c r="I25" s="48" t="s">
        <v>1120</v>
      </c>
      <c r="J25" s="41" t="s">
        <v>1122</v>
      </c>
      <c r="N25" s="41" t="s">
        <v>1121</v>
      </c>
      <c r="O25" s="41" t="s">
        <v>1197</v>
      </c>
      <c r="P25" s="41" t="s">
        <v>121</v>
      </c>
      <c r="Q25" s="41" t="s">
        <v>122</v>
      </c>
      <c r="R25" s="41" t="s">
        <v>123</v>
      </c>
      <c r="S25" s="46" t="s">
        <v>1163</v>
      </c>
      <c r="T25" s="41" t="s">
        <v>291</v>
      </c>
      <c r="U25" s="41" t="s">
        <v>292</v>
      </c>
      <c r="V25" s="41" t="s">
        <v>1167</v>
      </c>
      <c r="W25" s="41" t="s">
        <v>293</v>
      </c>
      <c r="Z25" s="41" t="s">
        <v>1178</v>
      </c>
    </row>
    <row r="26" spans="1:26" ht="27.6">
      <c r="A26" s="46" t="s">
        <v>1041</v>
      </c>
      <c r="C26" s="49"/>
      <c r="G26" s="46"/>
      <c r="H26" s="41" t="s">
        <v>1123</v>
      </c>
      <c r="N26" s="41" t="s">
        <v>1115</v>
      </c>
      <c r="T26" s="41" t="s">
        <v>294</v>
      </c>
      <c r="Z26" s="41" t="s">
        <v>1179</v>
      </c>
    </row>
    <row r="27" spans="1:26" ht="41.4">
      <c r="A27" s="46" t="s">
        <v>1042</v>
      </c>
      <c r="G27" s="46"/>
      <c r="H27" s="41" t="s">
        <v>1127</v>
      </c>
      <c r="N27" s="41" t="s">
        <v>1123</v>
      </c>
      <c r="T27" s="41" t="s">
        <v>295</v>
      </c>
      <c r="Z27" s="41" t="s">
        <v>1180</v>
      </c>
    </row>
    <row r="28" spans="1:26" ht="27.75" customHeight="1">
      <c r="A28" s="46" t="s">
        <v>1043</v>
      </c>
      <c r="B28" s="41" t="s">
        <v>1044</v>
      </c>
      <c r="C28" s="41" t="s">
        <v>1045</v>
      </c>
      <c r="G28" s="46"/>
      <c r="H28" s="49" t="s">
        <v>1128</v>
      </c>
      <c r="N28" s="41" t="s">
        <v>1141</v>
      </c>
      <c r="T28" s="49" t="s">
        <v>296</v>
      </c>
    </row>
    <row r="29" spans="1:26" ht="27.6">
      <c r="A29" s="46" t="s">
        <v>1044</v>
      </c>
      <c r="B29" s="41" t="s">
        <v>1043</v>
      </c>
      <c r="C29" s="41" t="s">
        <v>1045</v>
      </c>
      <c r="G29" s="46"/>
      <c r="H29" s="49" t="s">
        <v>1128</v>
      </c>
      <c r="N29" s="47" t="s">
        <v>1141</v>
      </c>
      <c r="T29" s="49" t="s">
        <v>297</v>
      </c>
    </row>
    <row r="30" spans="1:26" ht="27.6">
      <c r="A30" s="41" t="s">
        <v>1045</v>
      </c>
      <c r="B30" s="47" t="s">
        <v>1044</v>
      </c>
      <c r="C30" s="41" t="s">
        <v>1043</v>
      </c>
      <c r="H30" s="51" t="s">
        <v>1128</v>
      </c>
      <c r="N30" s="47" t="s">
        <v>1141</v>
      </c>
      <c r="T30" s="49" t="s">
        <v>298</v>
      </c>
    </row>
    <row r="31" spans="1:26" ht="24.6">
      <c r="A31" s="50" t="s">
        <v>1046</v>
      </c>
      <c r="B31" s="41" t="s">
        <v>1096</v>
      </c>
      <c r="H31" s="47" t="s">
        <v>1120</v>
      </c>
      <c r="N31" s="41" t="s">
        <v>1122</v>
      </c>
      <c r="O31" s="49" t="s">
        <v>1146</v>
      </c>
      <c r="P31" s="49" t="s">
        <v>1156</v>
      </c>
      <c r="Q31" s="41" t="s">
        <v>124</v>
      </c>
      <c r="T31" s="41" t="s">
        <v>1167</v>
      </c>
    </row>
    <row r="32" spans="1:26" ht="27.6">
      <c r="A32" s="41" t="s">
        <v>1047</v>
      </c>
      <c r="B32" s="47"/>
      <c r="H32" s="51" t="s">
        <v>1124</v>
      </c>
      <c r="I32" s="48" t="s">
        <v>1143</v>
      </c>
      <c r="N32" s="41" t="s">
        <v>1141</v>
      </c>
      <c r="O32" s="41" t="s">
        <v>125</v>
      </c>
      <c r="T32" s="41" t="s">
        <v>299</v>
      </c>
      <c r="U32" s="41" t="s">
        <v>300</v>
      </c>
      <c r="V32" s="41" t="s">
        <v>301</v>
      </c>
      <c r="W32" s="41" t="s">
        <v>302</v>
      </c>
      <c r="X32" s="41" t="s">
        <v>303</v>
      </c>
      <c r="Z32" s="41" t="s">
        <v>1208</v>
      </c>
    </row>
    <row r="33" spans="1:26" ht="27.6">
      <c r="A33" s="46" t="s">
        <v>1048</v>
      </c>
      <c r="B33" s="47" t="s">
        <v>1049</v>
      </c>
      <c r="H33" s="47" t="s">
        <v>1129</v>
      </c>
      <c r="I33" s="48" t="s">
        <v>126</v>
      </c>
      <c r="J33" s="41" t="s">
        <v>1146</v>
      </c>
      <c r="K33" s="49"/>
      <c r="N33" s="41" t="s">
        <v>1159</v>
      </c>
      <c r="O33" s="41" t="s">
        <v>304</v>
      </c>
      <c r="P33" s="41" t="s">
        <v>1156</v>
      </c>
      <c r="T33" s="41" t="s">
        <v>305</v>
      </c>
      <c r="U33" s="41" t="s">
        <v>127</v>
      </c>
      <c r="V33" s="41" t="s">
        <v>1167</v>
      </c>
    </row>
    <row r="34" spans="1:26" ht="27.6">
      <c r="A34" s="46" t="s">
        <v>1049</v>
      </c>
      <c r="B34" s="41" t="s">
        <v>1097</v>
      </c>
      <c r="H34" s="47" t="s">
        <v>1129</v>
      </c>
      <c r="I34" s="48" t="s">
        <v>128</v>
      </c>
      <c r="J34" s="41" t="s">
        <v>1146</v>
      </c>
      <c r="K34" s="49"/>
      <c r="N34" s="41" t="s">
        <v>1159</v>
      </c>
      <c r="O34" s="41" t="s">
        <v>306</v>
      </c>
      <c r="P34" s="41" t="s">
        <v>1156</v>
      </c>
      <c r="T34" s="41" t="s">
        <v>307</v>
      </c>
      <c r="U34" s="41" t="s">
        <v>308</v>
      </c>
      <c r="V34" s="41" t="s">
        <v>1167</v>
      </c>
    </row>
    <row r="35" spans="1:26">
      <c r="A35" s="41" t="s">
        <v>1050</v>
      </c>
      <c r="B35" s="47" t="s">
        <v>1061</v>
      </c>
      <c r="H35" s="47" t="s">
        <v>1118</v>
      </c>
      <c r="N35" s="41" t="s">
        <v>1160</v>
      </c>
      <c r="O35" s="41" t="s">
        <v>1157</v>
      </c>
      <c r="T35" s="41" t="s">
        <v>309</v>
      </c>
      <c r="U35" s="41" t="s">
        <v>310</v>
      </c>
      <c r="Z35" s="41" t="s">
        <v>129</v>
      </c>
    </row>
    <row r="36" spans="1:26" ht="27.6">
      <c r="A36" s="50" t="s">
        <v>1051</v>
      </c>
      <c r="H36" s="47" t="s">
        <v>1130</v>
      </c>
      <c r="N36" s="41" t="s">
        <v>1135</v>
      </c>
      <c r="T36" s="41" t="s">
        <v>311</v>
      </c>
    </row>
    <row r="37" spans="1:26" ht="27.6">
      <c r="A37" s="46" t="s">
        <v>1052</v>
      </c>
      <c r="H37" s="47" t="s">
        <v>1131</v>
      </c>
      <c r="N37" s="47" t="s">
        <v>1122</v>
      </c>
      <c r="O37" s="41" t="s">
        <v>1182</v>
      </c>
      <c r="S37" s="41"/>
      <c r="T37" s="47" t="s">
        <v>1167</v>
      </c>
    </row>
    <row r="38" spans="1:26" ht="41.4">
      <c r="A38" s="50" t="s">
        <v>1053</v>
      </c>
      <c r="B38" s="41" t="s">
        <v>1039</v>
      </c>
      <c r="H38" s="51" t="s">
        <v>1124</v>
      </c>
      <c r="I38" s="48" t="s">
        <v>1144</v>
      </c>
      <c r="J38" s="41" t="s">
        <v>1149</v>
      </c>
      <c r="K38" s="41" t="s">
        <v>1123</v>
      </c>
      <c r="N38" s="47" t="s">
        <v>1157</v>
      </c>
      <c r="O38" s="41" t="s">
        <v>312</v>
      </c>
      <c r="P38" s="41" t="s">
        <v>1141</v>
      </c>
      <c r="T38" s="47" t="s">
        <v>313</v>
      </c>
      <c r="U38" s="41" t="s">
        <v>314</v>
      </c>
      <c r="V38" s="41" t="s">
        <v>315</v>
      </c>
      <c r="W38" s="41" t="s">
        <v>316</v>
      </c>
      <c r="Z38" s="41" t="s">
        <v>130</v>
      </c>
    </row>
    <row r="39" spans="1:26" ht="27.6">
      <c r="A39" s="41" t="s">
        <v>1054</v>
      </c>
      <c r="B39" s="47"/>
      <c r="C39" s="49"/>
      <c r="D39" s="49"/>
      <c r="E39" s="49"/>
      <c r="H39" s="47" t="s">
        <v>1132</v>
      </c>
      <c r="N39" s="47" t="s">
        <v>1115</v>
      </c>
      <c r="T39" s="47" t="s">
        <v>317</v>
      </c>
    </row>
    <row r="40" spans="1:26" ht="27.6">
      <c r="A40" s="46" t="s">
        <v>1055</v>
      </c>
      <c r="B40" s="41" t="s">
        <v>1094</v>
      </c>
      <c r="C40" s="41" t="s">
        <v>1033</v>
      </c>
      <c r="H40" s="47" t="s">
        <v>1123</v>
      </c>
      <c r="I40" s="48" t="s">
        <v>1145</v>
      </c>
      <c r="N40" s="47" t="s">
        <v>1115</v>
      </c>
      <c r="O40" s="41" t="s">
        <v>1213</v>
      </c>
      <c r="T40" s="47" t="s">
        <v>318</v>
      </c>
      <c r="U40" s="41" t="s">
        <v>319</v>
      </c>
      <c r="Z40" s="41" t="s">
        <v>1215</v>
      </c>
    </row>
    <row r="41" spans="1:26" ht="36.6">
      <c r="A41" s="50" t="s">
        <v>1056</v>
      </c>
      <c r="C41" s="49"/>
      <c r="D41" s="49"/>
      <c r="E41" s="49"/>
      <c r="F41" s="49"/>
      <c r="G41" s="49"/>
      <c r="H41" s="51" t="s">
        <v>1133</v>
      </c>
      <c r="N41" s="47" t="s">
        <v>1135</v>
      </c>
      <c r="T41" s="47" t="s">
        <v>320</v>
      </c>
    </row>
    <row r="42" spans="1:26" ht="41.4">
      <c r="A42" s="46" t="s">
        <v>1057</v>
      </c>
      <c r="B42" s="49" t="s">
        <v>1064</v>
      </c>
      <c r="C42" s="49" t="s">
        <v>1109</v>
      </c>
      <c r="D42" s="41" t="s">
        <v>1028</v>
      </c>
      <c r="E42" s="41" t="s">
        <v>1111</v>
      </c>
      <c r="F42" s="46" t="s">
        <v>1114</v>
      </c>
      <c r="H42" s="41" t="s">
        <v>1120</v>
      </c>
      <c r="I42" s="52" t="s">
        <v>1142</v>
      </c>
      <c r="J42" s="41" t="s">
        <v>1116</v>
      </c>
      <c r="K42" s="41" t="s">
        <v>1151</v>
      </c>
      <c r="N42" s="47" t="s">
        <v>1124</v>
      </c>
      <c r="O42" s="41" t="s">
        <v>1143</v>
      </c>
      <c r="P42" s="41" t="s">
        <v>321</v>
      </c>
      <c r="Q42" s="41" t="s">
        <v>322</v>
      </c>
      <c r="R42" s="41" t="s">
        <v>1141</v>
      </c>
      <c r="S42" s="46" t="s">
        <v>1164</v>
      </c>
      <c r="T42" s="47" t="s">
        <v>323</v>
      </c>
      <c r="U42" s="41" t="s">
        <v>324</v>
      </c>
      <c r="V42" s="41" t="s">
        <v>325</v>
      </c>
      <c r="W42" s="41" t="s">
        <v>326</v>
      </c>
      <c r="X42" s="41" t="s">
        <v>327</v>
      </c>
    </row>
    <row r="43" spans="1:26" ht="27.6">
      <c r="A43" s="46" t="s">
        <v>1058</v>
      </c>
      <c r="B43" s="41" t="s">
        <v>1098</v>
      </c>
      <c r="H43" s="47" t="s">
        <v>1134</v>
      </c>
      <c r="I43" s="48" t="s">
        <v>1131</v>
      </c>
      <c r="N43" s="47" t="s">
        <v>1120</v>
      </c>
      <c r="T43" s="51" t="s">
        <v>328</v>
      </c>
      <c r="U43" s="41" t="s">
        <v>1167</v>
      </c>
      <c r="Z43" s="41" t="s">
        <v>131</v>
      </c>
    </row>
    <row r="44" spans="1:26" ht="27.6">
      <c r="A44" s="46" t="s">
        <v>1059</v>
      </c>
      <c r="H44" s="47" t="s">
        <v>1135</v>
      </c>
      <c r="N44" s="47" t="s">
        <v>1123</v>
      </c>
      <c r="O44" s="41" t="s">
        <v>1132</v>
      </c>
      <c r="T44" s="47" t="s">
        <v>329</v>
      </c>
      <c r="Z44" s="41" t="s">
        <v>132</v>
      </c>
    </row>
    <row r="45" spans="1:26">
      <c r="A45" s="46" t="s">
        <v>1060</v>
      </c>
      <c r="B45" s="41" t="s">
        <v>1032</v>
      </c>
      <c r="H45" s="47" t="s">
        <v>1119</v>
      </c>
      <c r="N45" s="47" t="s">
        <v>1120</v>
      </c>
      <c r="T45" s="47" t="s">
        <v>330</v>
      </c>
    </row>
    <row r="46" spans="1:26">
      <c r="A46" s="46" t="s">
        <v>1061</v>
      </c>
      <c r="B46" s="41" t="s">
        <v>1099</v>
      </c>
      <c r="H46" s="47" t="s">
        <v>1118</v>
      </c>
      <c r="N46" s="47" t="s">
        <v>1160</v>
      </c>
      <c r="O46" s="41" t="s">
        <v>1157</v>
      </c>
      <c r="T46" s="47" t="s">
        <v>331</v>
      </c>
      <c r="U46" s="41" t="s">
        <v>332</v>
      </c>
      <c r="Z46" s="49" t="s">
        <v>333</v>
      </c>
    </row>
    <row r="47" spans="1:26" ht="27.6">
      <c r="A47" s="46" t="s">
        <v>1062</v>
      </c>
      <c r="B47" s="41" t="s">
        <v>1100</v>
      </c>
      <c r="H47" s="47" t="s">
        <v>1120</v>
      </c>
      <c r="I47" s="48" t="s">
        <v>1146</v>
      </c>
      <c r="J47" s="41" t="s">
        <v>334</v>
      </c>
      <c r="N47" s="47" t="s">
        <v>1131</v>
      </c>
      <c r="O47" s="49"/>
      <c r="T47" s="47" t="s">
        <v>1167</v>
      </c>
    </row>
    <row r="48" spans="1:26" ht="27.6">
      <c r="A48" s="46" t="s">
        <v>1063</v>
      </c>
      <c r="C48" s="49"/>
      <c r="D48" s="49"/>
      <c r="E48" s="49"/>
      <c r="H48" s="47" t="s">
        <v>1129</v>
      </c>
      <c r="I48" s="48" t="s">
        <v>335</v>
      </c>
      <c r="J48" s="41" t="s">
        <v>1146</v>
      </c>
      <c r="K48" s="49" t="s">
        <v>1128</v>
      </c>
      <c r="L48" s="41" t="s">
        <v>1134</v>
      </c>
      <c r="N48" s="47" t="s">
        <v>1159</v>
      </c>
      <c r="O48" s="41" t="s">
        <v>336</v>
      </c>
      <c r="T48" s="47" t="s">
        <v>337</v>
      </c>
      <c r="U48" s="41" t="s">
        <v>338</v>
      </c>
      <c r="V48" s="41" t="s">
        <v>1167</v>
      </c>
    </row>
    <row r="49" spans="1:26" ht="41.4">
      <c r="A49" s="50" t="s">
        <v>1064</v>
      </c>
      <c r="B49" s="41" t="s">
        <v>1057</v>
      </c>
      <c r="C49" s="49" t="s">
        <v>1109</v>
      </c>
      <c r="D49" s="41" t="s">
        <v>1028</v>
      </c>
      <c r="E49" s="41" t="s">
        <v>1111</v>
      </c>
      <c r="F49" s="41" t="s">
        <v>1114</v>
      </c>
      <c r="H49" s="47" t="s">
        <v>1120</v>
      </c>
      <c r="I49" s="52" t="s">
        <v>1147</v>
      </c>
      <c r="J49" s="41" t="s">
        <v>1116</v>
      </c>
      <c r="K49" s="41" t="s">
        <v>1151</v>
      </c>
      <c r="N49" s="41" t="s">
        <v>1124</v>
      </c>
      <c r="O49" s="41" t="s">
        <v>1143</v>
      </c>
      <c r="P49" s="41" t="s">
        <v>339</v>
      </c>
      <c r="Q49" s="41" t="s">
        <v>340</v>
      </c>
      <c r="R49" s="41" t="s">
        <v>1141</v>
      </c>
      <c r="S49" s="46" t="s">
        <v>1164</v>
      </c>
      <c r="T49" s="41" t="s">
        <v>341</v>
      </c>
      <c r="U49" s="41" t="s">
        <v>342</v>
      </c>
      <c r="V49" s="41" t="s">
        <v>343</v>
      </c>
      <c r="W49" s="41" t="s">
        <v>344</v>
      </c>
      <c r="X49" s="41" t="s">
        <v>345</v>
      </c>
    </row>
    <row r="50" spans="1:26" ht="24.6">
      <c r="A50" s="50" t="s">
        <v>1065</v>
      </c>
      <c r="B50" s="41" t="s">
        <v>1038</v>
      </c>
      <c r="H50" s="51" t="s">
        <v>1120</v>
      </c>
      <c r="N50" s="51" t="s">
        <v>1156</v>
      </c>
      <c r="O50" s="41" t="s">
        <v>346</v>
      </c>
      <c r="T50" s="49" t="s">
        <v>347</v>
      </c>
      <c r="U50" s="41" t="s">
        <v>348</v>
      </c>
      <c r="Z50" s="41" t="s">
        <v>349</v>
      </c>
    </row>
    <row r="51" spans="1:26">
      <c r="A51" s="41" t="s">
        <v>1066</v>
      </c>
      <c r="B51" s="47" t="s">
        <v>1066</v>
      </c>
      <c r="H51" s="47" t="s">
        <v>1118</v>
      </c>
      <c r="N51" s="47" t="s">
        <v>1141</v>
      </c>
      <c r="T51" s="41" t="s">
        <v>133</v>
      </c>
      <c r="U51" s="41" t="s">
        <v>350</v>
      </c>
    </row>
    <row r="52" spans="1:26">
      <c r="A52" s="46" t="s">
        <v>1066</v>
      </c>
      <c r="B52" s="41" t="s">
        <v>1066</v>
      </c>
      <c r="C52" s="49"/>
      <c r="D52" s="49"/>
      <c r="E52" s="49"/>
      <c r="H52" s="47" t="s">
        <v>1118</v>
      </c>
      <c r="N52" s="47" t="s">
        <v>1141</v>
      </c>
      <c r="T52" s="41" t="s">
        <v>351</v>
      </c>
      <c r="U52" s="41" t="s">
        <v>352</v>
      </c>
    </row>
    <row r="53" spans="1:26" ht="27.6">
      <c r="A53" s="46" t="s">
        <v>1067</v>
      </c>
      <c r="B53" s="41" t="s">
        <v>1029</v>
      </c>
      <c r="C53" s="49"/>
      <c r="H53" s="47" t="s">
        <v>1121</v>
      </c>
      <c r="N53" s="51" t="s">
        <v>1123</v>
      </c>
      <c r="T53" s="41" t="s">
        <v>353</v>
      </c>
      <c r="Z53" s="41" t="s">
        <v>354</v>
      </c>
    </row>
    <row r="54" spans="1:26" ht="24.6">
      <c r="A54" s="41" t="s">
        <v>1068</v>
      </c>
      <c r="B54" s="47" t="s">
        <v>1103</v>
      </c>
      <c r="H54" s="51" t="s">
        <v>1136</v>
      </c>
      <c r="I54" s="52" t="s">
        <v>1118</v>
      </c>
      <c r="J54" s="49"/>
      <c r="K54" s="49"/>
      <c r="N54" s="51" t="s">
        <v>1161</v>
      </c>
      <c r="O54" s="41" t="s">
        <v>1160</v>
      </c>
      <c r="P54" s="41" t="s">
        <v>1134</v>
      </c>
      <c r="Q54" s="49"/>
      <c r="T54" s="41" t="s">
        <v>1221</v>
      </c>
    </row>
    <row r="55" spans="1:26" ht="41.4">
      <c r="A55" s="46" t="s">
        <v>1069</v>
      </c>
      <c r="H55" s="47" t="s">
        <v>1137</v>
      </c>
      <c r="N55" s="47" t="s">
        <v>1141</v>
      </c>
      <c r="O55" s="41" t="s">
        <v>134</v>
      </c>
      <c r="T55" s="49" t="s">
        <v>355</v>
      </c>
      <c r="U55" s="41" t="s">
        <v>356</v>
      </c>
      <c r="V55" s="41" t="s">
        <v>357</v>
      </c>
      <c r="Z55" s="41" t="s">
        <v>1165</v>
      </c>
    </row>
    <row r="56" spans="1:26" ht="27.6">
      <c r="A56" s="46" t="s">
        <v>1070</v>
      </c>
      <c r="B56" s="41" t="s">
        <v>1104</v>
      </c>
      <c r="H56" s="47" t="s">
        <v>1128</v>
      </c>
      <c r="N56" s="41" t="s">
        <v>1141</v>
      </c>
      <c r="T56" s="41" t="s">
        <v>358</v>
      </c>
      <c r="Z56" s="41" t="s">
        <v>135</v>
      </c>
    </row>
    <row r="57" spans="1:26" ht="27.6">
      <c r="A57" s="41" t="s">
        <v>1071</v>
      </c>
      <c r="B57" s="51"/>
      <c r="C57" s="49"/>
      <c r="D57" s="49"/>
      <c r="H57" s="47" t="s">
        <v>1128</v>
      </c>
      <c r="N57" s="41" t="s">
        <v>1141</v>
      </c>
      <c r="T57" s="41" t="s">
        <v>359</v>
      </c>
      <c r="U57" s="41" t="s">
        <v>360</v>
      </c>
      <c r="Z57" s="41" t="s">
        <v>136</v>
      </c>
    </row>
    <row r="58" spans="1:26" ht="41.4">
      <c r="A58" s="196" t="s">
        <v>1072</v>
      </c>
      <c r="B58" s="41" t="s">
        <v>1057</v>
      </c>
      <c r="C58" s="49" t="s">
        <v>1064</v>
      </c>
      <c r="D58" s="41" t="s">
        <v>1028</v>
      </c>
      <c r="E58" s="41" t="s">
        <v>1111</v>
      </c>
      <c r="F58" s="41" t="s">
        <v>1114</v>
      </c>
      <c r="H58" s="47" t="s">
        <v>1120</v>
      </c>
      <c r="I58" s="52" t="s">
        <v>1142</v>
      </c>
      <c r="J58" s="41" t="s">
        <v>1116</v>
      </c>
      <c r="K58" s="41" t="s">
        <v>1151</v>
      </c>
      <c r="N58" s="47" t="s">
        <v>1124</v>
      </c>
      <c r="O58" s="41" t="s">
        <v>1143</v>
      </c>
      <c r="P58" s="41" t="s">
        <v>361</v>
      </c>
      <c r="Q58" s="41" t="s">
        <v>362</v>
      </c>
      <c r="R58" s="41" t="s">
        <v>1141</v>
      </c>
      <c r="S58" s="46" t="s">
        <v>1164</v>
      </c>
      <c r="T58" s="41" t="s">
        <v>363</v>
      </c>
      <c r="U58" s="41" t="s">
        <v>364</v>
      </c>
      <c r="V58" s="41" t="s">
        <v>365</v>
      </c>
      <c r="W58" s="41" t="s">
        <v>366</v>
      </c>
      <c r="X58" s="41" t="s">
        <v>367</v>
      </c>
    </row>
    <row r="59" spans="1:26" ht="27.6">
      <c r="A59" s="196" t="s">
        <v>1073</v>
      </c>
      <c r="H59" s="51" t="s">
        <v>1124</v>
      </c>
      <c r="I59" s="52" t="s">
        <v>1148</v>
      </c>
      <c r="J59" s="49" t="s">
        <v>1150</v>
      </c>
      <c r="K59" s="49"/>
      <c r="N59" s="51" t="s">
        <v>1118</v>
      </c>
      <c r="O59" s="41" t="s">
        <v>1115</v>
      </c>
      <c r="P59" s="41" t="s">
        <v>137</v>
      </c>
      <c r="Q59" s="49" t="s">
        <v>1140</v>
      </c>
      <c r="R59" s="41" t="s">
        <v>1138</v>
      </c>
      <c r="S59" s="46" t="s">
        <v>1213</v>
      </c>
      <c r="T59" s="41" t="s">
        <v>1221</v>
      </c>
      <c r="Z59" s="41" t="s">
        <v>138</v>
      </c>
    </row>
    <row r="60" spans="1:26" ht="27.6">
      <c r="A60" s="196" t="s">
        <v>1074</v>
      </c>
      <c r="B60" s="41" t="s">
        <v>1105</v>
      </c>
      <c r="H60" s="47" t="s">
        <v>1123</v>
      </c>
      <c r="I60" s="48" t="s">
        <v>1141</v>
      </c>
      <c r="J60" s="41" t="s">
        <v>1148</v>
      </c>
      <c r="K60" s="41" t="s">
        <v>1152</v>
      </c>
      <c r="L60" s="49" t="s">
        <v>1124</v>
      </c>
      <c r="N60" s="51" t="s">
        <v>1162</v>
      </c>
      <c r="O60" s="41" t="s">
        <v>1125</v>
      </c>
      <c r="P60" s="49" t="s">
        <v>139</v>
      </c>
      <c r="Q60" s="49"/>
      <c r="T60" s="41" t="s">
        <v>368</v>
      </c>
      <c r="U60" s="41" t="s">
        <v>369</v>
      </c>
      <c r="V60" s="49" t="s">
        <v>370</v>
      </c>
      <c r="W60" s="41" t="s">
        <v>371</v>
      </c>
      <c r="X60" s="41" t="s">
        <v>372</v>
      </c>
      <c r="Y60" s="46" t="s">
        <v>373</v>
      </c>
      <c r="Z60" s="41" t="s">
        <v>140</v>
      </c>
    </row>
    <row r="61" spans="1:26" ht="24.6">
      <c r="A61" s="196" t="s">
        <v>1075</v>
      </c>
      <c r="B61" s="49" t="s">
        <v>1106</v>
      </c>
      <c r="C61" s="49"/>
      <c r="D61" s="49"/>
      <c r="E61" s="49"/>
      <c r="F61" s="49"/>
      <c r="H61" s="51" t="s">
        <v>1128</v>
      </c>
      <c r="N61" s="47" t="s">
        <v>1123</v>
      </c>
      <c r="T61" s="41" t="s">
        <v>374</v>
      </c>
      <c r="U61" s="41" t="s">
        <v>375</v>
      </c>
    </row>
    <row r="62" spans="1:26" ht="41.4">
      <c r="A62" s="196" t="s">
        <v>1076</v>
      </c>
      <c r="B62" s="41" t="s">
        <v>1035</v>
      </c>
      <c r="H62" s="47" t="s">
        <v>1123</v>
      </c>
      <c r="N62" s="47" t="s">
        <v>1141</v>
      </c>
      <c r="T62" s="49" t="s">
        <v>376</v>
      </c>
      <c r="U62" s="41" t="s">
        <v>377</v>
      </c>
      <c r="V62" s="41" t="s">
        <v>378</v>
      </c>
      <c r="Z62" s="41" t="s">
        <v>1228</v>
      </c>
    </row>
    <row r="63" spans="1:26" ht="27.6">
      <c r="A63" s="196" t="s">
        <v>1077</v>
      </c>
      <c r="B63" s="41" t="s">
        <v>1058</v>
      </c>
      <c r="H63" s="47" t="s">
        <v>1134</v>
      </c>
      <c r="I63" s="48" t="s">
        <v>1131</v>
      </c>
      <c r="N63" s="47" t="s">
        <v>1120</v>
      </c>
      <c r="T63" s="49" t="s">
        <v>379</v>
      </c>
      <c r="U63" s="41" t="s">
        <v>1167</v>
      </c>
      <c r="Z63" s="41" t="s">
        <v>380</v>
      </c>
    </row>
    <row r="64" spans="1:26">
      <c r="A64" s="196" t="s">
        <v>1078</v>
      </c>
      <c r="C64" s="49"/>
      <c r="D64" s="49"/>
      <c r="E64" s="49"/>
      <c r="H64" s="47" t="s">
        <v>1118</v>
      </c>
      <c r="N64" s="47" t="s">
        <v>1115</v>
      </c>
      <c r="O64" s="41" t="s">
        <v>1141</v>
      </c>
      <c r="T64" s="41" t="s">
        <v>381</v>
      </c>
    </row>
    <row r="65" spans="1:26" ht="28.2">
      <c r="A65" s="196" t="s">
        <v>1079</v>
      </c>
      <c r="B65" s="47"/>
      <c r="H65" s="47" t="s">
        <v>1138</v>
      </c>
      <c r="N65" s="47" t="s">
        <v>1115</v>
      </c>
      <c r="T65" s="41" t="s">
        <v>382</v>
      </c>
      <c r="Z65" s="49" t="s">
        <v>141</v>
      </c>
    </row>
    <row r="66" spans="1:26" ht="27.6">
      <c r="A66" s="196" t="s">
        <v>1080</v>
      </c>
      <c r="B66" s="41" t="s">
        <v>1055</v>
      </c>
      <c r="C66" s="41" t="s">
        <v>1033</v>
      </c>
      <c r="H66" s="47" t="s">
        <v>1123</v>
      </c>
      <c r="N66" s="47" t="s">
        <v>1115</v>
      </c>
      <c r="O66" s="41" t="s">
        <v>1213</v>
      </c>
      <c r="T66" s="41" t="s">
        <v>383</v>
      </c>
      <c r="U66" s="41" t="s">
        <v>384</v>
      </c>
      <c r="Z66" s="41" t="s">
        <v>142</v>
      </c>
    </row>
    <row r="67" spans="1:26" ht="27.6">
      <c r="A67" s="196" t="s">
        <v>1081</v>
      </c>
      <c r="B67" s="47" t="s">
        <v>1107</v>
      </c>
      <c r="C67" s="41" t="s">
        <v>1108</v>
      </c>
      <c r="H67" s="47" t="s">
        <v>1128</v>
      </c>
      <c r="N67" s="47" t="s">
        <v>1123</v>
      </c>
      <c r="O67" s="41" t="s">
        <v>1141</v>
      </c>
      <c r="P67" s="41" t="s">
        <v>1152</v>
      </c>
      <c r="T67" s="41" t="s">
        <v>385</v>
      </c>
      <c r="U67" s="41" t="s">
        <v>386</v>
      </c>
      <c r="V67" s="41" t="s">
        <v>387</v>
      </c>
    </row>
    <row r="68" spans="1:26" ht="27.6">
      <c r="A68" s="196" t="s">
        <v>1082</v>
      </c>
      <c r="B68" s="41" t="s">
        <v>1107</v>
      </c>
      <c r="C68" s="41" t="s">
        <v>1113</v>
      </c>
      <c r="H68" s="47" t="s">
        <v>1128</v>
      </c>
      <c r="N68" s="47" t="s">
        <v>1123</v>
      </c>
      <c r="O68" s="41" t="s">
        <v>1141</v>
      </c>
      <c r="P68" s="41" t="s">
        <v>1152</v>
      </c>
      <c r="T68" s="41" t="s">
        <v>388</v>
      </c>
      <c r="U68" s="41" t="s">
        <v>389</v>
      </c>
      <c r="V68" s="41" t="s">
        <v>390</v>
      </c>
    </row>
    <row r="69" spans="1:26" ht="27.6">
      <c r="A69" s="196" t="s">
        <v>1083</v>
      </c>
      <c r="B69" s="41" t="s">
        <v>1074</v>
      </c>
      <c r="H69" s="47" t="s">
        <v>1123</v>
      </c>
      <c r="I69" s="48" t="s">
        <v>1141</v>
      </c>
      <c r="J69" s="41" t="s">
        <v>1148</v>
      </c>
      <c r="K69" s="41" t="s">
        <v>1152</v>
      </c>
      <c r="N69" s="51" t="s">
        <v>1162</v>
      </c>
      <c r="O69" s="41" t="s">
        <v>1125</v>
      </c>
      <c r="P69" s="49" t="s">
        <v>391</v>
      </c>
      <c r="Q69" s="49"/>
      <c r="T69" s="41" t="s">
        <v>392</v>
      </c>
      <c r="U69" s="41" t="s">
        <v>393</v>
      </c>
      <c r="V69" s="49" t="s">
        <v>394</v>
      </c>
      <c r="W69" s="41" t="s">
        <v>395</v>
      </c>
      <c r="X69" s="41" t="s">
        <v>396</v>
      </c>
      <c r="Y69" s="46" t="s">
        <v>397</v>
      </c>
      <c r="Z69" s="41" t="s">
        <v>143</v>
      </c>
    </row>
    <row r="70" spans="1:26" ht="27.6">
      <c r="A70" s="196" t="s">
        <v>1084</v>
      </c>
      <c r="B70" s="41" t="s">
        <v>1062</v>
      </c>
      <c r="C70" s="49"/>
      <c r="D70" s="49"/>
      <c r="E70" s="49"/>
      <c r="F70" s="49"/>
      <c r="H70" s="47" t="s">
        <v>1120</v>
      </c>
      <c r="I70" s="48" t="s">
        <v>1146</v>
      </c>
      <c r="J70" s="41" t="s">
        <v>398</v>
      </c>
      <c r="N70" s="47" t="s">
        <v>1131</v>
      </c>
      <c r="T70" s="41" t="s">
        <v>1167</v>
      </c>
    </row>
    <row r="71" spans="1:26" ht="27.6">
      <c r="A71" s="196" t="s">
        <v>1085</v>
      </c>
      <c r="B71" s="41" t="s">
        <v>1070</v>
      </c>
      <c r="H71" s="47" t="s">
        <v>1128</v>
      </c>
      <c r="I71" s="48" t="s">
        <v>1115</v>
      </c>
      <c r="N71" s="47" t="s">
        <v>1141</v>
      </c>
      <c r="T71" s="41" t="s">
        <v>399</v>
      </c>
      <c r="U71" s="41" t="s">
        <v>400</v>
      </c>
      <c r="Z71" s="41" t="s">
        <v>401</v>
      </c>
    </row>
    <row r="72" spans="1:26" ht="27.6">
      <c r="A72" s="196" t="s">
        <v>1086</v>
      </c>
      <c r="B72" s="41" t="s">
        <v>1057</v>
      </c>
      <c r="C72" s="49" t="s">
        <v>1109</v>
      </c>
      <c r="D72" s="49" t="s">
        <v>1064</v>
      </c>
      <c r="E72" s="41" t="s">
        <v>1028</v>
      </c>
      <c r="F72" s="41" t="s">
        <v>1114</v>
      </c>
      <c r="H72" s="47" t="s">
        <v>1120</v>
      </c>
      <c r="I72" s="52" t="s">
        <v>1142</v>
      </c>
      <c r="J72" s="41" t="s">
        <v>1116</v>
      </c>
      <c r="K72" s="41" t="s">
        <v>1151</v>
      </c>
      <c r="N72" s="47" t="s">
        <v>1124</v>
      </c>
      <c r="O72" s="41" t="s">
        <v>1143</v>
      </c>
      <c r="P72" s="41" t="s">
        <v>402</v>
      </c>
      <c r="Q72" s="41" t="s">
        <v>403</v>
      </c>
      <c r="R72" s="41" t="s">
        <v>1141</v>
      </c>
      <c r="S72" s="46" t="s">
        <v>1164</v>
      </c>
      <c r="T72" s="41" t="s">
        <v>404</v>
      </c>
      <c r="U72" s="41" t="s">
        <v>405</v>
      </c>
      <c r="V72" s="41" t="s">
        <v>406</v>
      </c>
      <c r="W72" s="41" t="s">
        <v>407</v>
      </c>
      <c r="X72" s="41" t="s">
        <v>408</v>
      </c>
    </row>
    <row r="73" spans="1:26" ht="27.6">
      <c r="A73" s="196" t="s">
        <v>1087</v>
      </c>
      <c r="H73" s="51" t="s">
        <v>1128</v>
      </c>
      <c r="N73" s="51" t="s">
        <v>1123</v>
      </c>
      <c r="O73" s="41" t="s">
        <v>1141</v>
      </c>
      <c r="P73" s="41" t="s">
        <v>1216</v>
      </c>
      <c r="T73" s="49" t="s">
        <v>409</v>
      </c>
      <c r="U73" s="41" t="s">
        <v>410</v>
      </c>
      <c r="V73" s="41" t="s">
        <v>411</v>
      </c>
      <c r="Z73" s="49" t="s">
        <v>144</v>
      </c>
    </row>
    <row r="74" spans="1:26" ht="24.6">
      <c r="A74" s="196" t="s">
        <v>1088</v>
      </c>
      <c r="B74" s="41" t="s">
        <v>1106</v>
      </c>
      <c r="H74" s="51" t="s">
        <v>1128</v>
      </c>
      <c r="N74" s="47" t="s">
        <v>1123</v>
      </c>
      <c r="T74" s="41" t="s">
        <v>412</v>
      </c>
      <c r="U74" s="41" t="s">
        <v>413</v>
      </c>
    </row>
    <row r="75" spans="1:26" ht="27.6">
      <c r="A75" s="196" t="s">
        <v>1089</v>
      </c>
      <c r="B75" s="49" t="s">
        <v>1108</v>
      </c>
      <c r="C75" s="41" t="s">
        <v>1113</v>
      </c>
      <c r="D75" s="49"/>
      <c r="E75" s="49"/>
      <c r="F75" s="49"/>
      <c r="H75" s="47" t="s">
        <v>1128</v>
      </c>
      <c r="N75" s="47" t="s">
        <v>1123</v>
      </c>
      <c r="O75" s="41" t="s">
        <v>1141</v>
      </c>
      <c r="T75" s="47" t="s">
        <v>414</v>
      </c>
      <c r="U75" s="41" t="s">
        <v>415</v>
      </c>
    </row>
    <row r="76" spans="1:26" ht="27.6">
      <c r="A76" s="196" t="s">
        <v>1090</v>
      </c>
      <c r="B76" s="41" t="s">
        <v>1068</v>
      </c>
      <c r="H76" s="47" t="s">
        <v>1137</v>
      </c>
      <c r="I76" s="52" t="s">
        <v>1118</v>
      </c>
      <c r="J76" s="49"/>
      <c r="K76" s="49"/>
      <c r="N76" s="51" t="s">
        <v>1161</v>
      </c>
      <c r="O76" s="41" t="s">
        <v>1160</v>
      </c>
      <c r="P76" s="41" t="s">
        <v>1134</v>
      </c>
      <c r="Q76" s="49"/>
      <c r="T76" s="41" t="s">
        <v>1221</v>
      </c>
    </row>
    <row r="77" spans="1:26" ht="27.6">
      <c r="A77" s="196" t="s">
        <v>1091</v>
      </c>
      <c r="H77" s="47" t="s">
        <v>1139</v>
      </c>
      <c r="N77" s="47" t="s">
        <v>1163</v>
      </c>
      <c r="T77" s="41" t="s">
        <v>416</v>
      </c>
      <c r="Z77" s="41" t="s">
        <v>145</v>
      </c>
    </row>
    <row r="78" spans="1:26" ht="41.4">
      <c r="A78" s="196" t="s">
        <v>1092</v>
      </c>
      <c r="B78" s="41" t="s">
        <v>1057</v>
      </c>
      <c r="C78" s="49" t="s">
        <v>1109</v>
      </c>
      <c r="D78" s="49" t="s">
        <v>1064</v>
      </c>
      <c r="E78" s="41" t="s">
        <v>1111</v>
      </c>
      <c r="F78" s="41" t="s">
        <v>1028</v>
      </c>
      <c r="H78" s="47" t="s">
        <v>1120</v>
      </c>
      <c r="I78" s="52" t="s">
        <v>1142</v>
      </c>
      <c r="J78" s="41" t="s">
        <v>1116</v>
      </c>
      <c r="K78" s="41" t="s">
        <v>1151</v>
      </c>
      <c r="N78" s="47" t="s">
        <v>1124</v>
      </c>
      <c r="O78" s="41" t="s">
        <v>1143</v>
      </c>
      <c r="P78" s="41" t="s">
        <v>417</v>
      </c>
      <c r="Q78" s="41" t="s">
        <v>418</v>
      </c>
      <c r="R78" s="41" t="s">
        <v>1141</v>
      </c>
      <c r="S78" s="46" t="s">
        <v>1164</v>
      </c>
      <c r="T78" s="47" t="s">
        <v>419</v>
      </c>
      <c r="U78" s="41" t="s">
        <v>420</v>
      </c>
      <c r="V78" s="41" t="s">
        <v>421</v>
      </c>
      <c r="W78" s="41" t="s">
        <v>422</v>
      </c>
      <c r="X78" s="41" t="s">
        <v>423</v>
      </c>
    </row>
    <row r="79" spans="1:26" ht="24.6">
      <c r="A79" s="196" t="s">
        <v>1093</v>
      </c>
      <c r="D79" s="49"/>
      <c r="H79" s="51" t="s">
        <v>1140</v>
      </c>
      <c r="N79" s="51" t="s">
        <v>1156</v>
      </c>
      <c r="O79" s="41" t="s">
        <v>1134</v>
      </c>
      <c r="T79" s="51" t="s">
        <v>424</v>
      </c>
      <c r="U79" s="41" t="s">
        <v>425</v>
      </c>
      <c r="Z79" s="41" t="s">
        <v>1166</v>
      </c>
    </row>
    <row r="80" spans="1:26" ht="27.6">
      <c r="C80" s="49"/>
      <c r="D80" s="49"/>
      <c r="E80" s="49"/>
      <c r="H80" s="47" t="s">
        <v>1117</v>
      </c>
      <c r="N80" s="47" t="s">
        <v>1115</v>
      </c>
      <c r="T80" s="47" t="s">
        <v>426</v>
      </c>
      <c r="Z80" s="41" t="s">
        <v>146</v>
      </c>
    </row>
    <row r="81" spans="3:7">
      <c r="C81" s="49"/>
      <c r="D81" s="49"/>
      <c r="E81" s="49"/>
      <c r="F81" s="49"/>
      <c r="G81" s="49"/>
    </row>
    <row r="82" spans="3:7">
      <c r="C82" s="49"/>
      <c r="D82" s="49"/>
      <c r="E82" s="49"/>
      <c r="F82" s="49"/>
      <c r="G82" s="49"/>
    </row>
  </sheetData>
  <sheetProtection selectLockedCells="1" selectUnlockedCells="1"/>
  <autoFilter ref="A3:A28" xr:uid="{00000000-0009-0000-0000-000004000000}"/>
  <sortState xmlns:xlrd2="http://schemas.microsoft.com/office/spreadsheetml/2017/richdata2" ref="A3:Z82">
    <sortCondition ref="A82"/>
  </sortState>
  <dataConsolidate/>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GT42"/>
  <sheetViews>
    <sheetView zoomScale="70" zoomScaleNormal="70" workbookViewId="0">
      <selection activeCell="B2" sqref="B2"/>
    </sheetView>
  </sheetViews>
  <sheetFormatPr defaultColWidth="8.5546875" defaultRowHeight="14.4"/>
  <cols>
    <col min="1" max="1" width="21" style="22" customWidth="1"/>
    <col min="2" max="2" width="22" style="22" customWidth="1"/>
    <col min="3" max="3" width="20.5546875" style="131" customWidth="1"/>
    <col min="4" max="4" width="14.109375" style="22" customWidth="1"/>
    <col min="5" max="8" width="8.5546875" style="22"/>
    <col min="9" max="9" width="21.5546875" style="22" customWidth="1"/>
    <col min="10" max="10" width="18.88671875" style="22" customWidth="1"/>
    <col min="11" max="11" width="12.88671875" style="22" customWidth="1"/>
    <col min="12" max="14" width="8.5546875" style="22"/>
    <col min="15" max="15" width="26.44140625" style="22" customWidth="1"/>
    <col min="16" max="20" width="8.5546875" style="22"/>
    <col min="21" max="21" width="76.109375" style="22" customWidth="1"/>
    <col min="22" max="22" width="14" style="22" customWidth="1"/>
    <col min="23" max="23" width="23.6640625" style="22" customWidth="1"/>
    <col min="24" max="26" width="8.5546875" style="22"/>
    <col min="27" max="27" width="10.44140625" style="22" customWidth="1"/>
    <col min="28" max="28" width="8.5546875" style="22"/>
    <col min="29" max="29" width="15.88671875" style="22" customWidth="1"/>
    <col min="30" max="30" width="13.88671875" style="22" customWidth="1"/>
    <col min="31" max="34" width="8.5546875" style="22"/>
    <col min="35" max="35" width="11.5546875" style="22" customWidth="1"/>
    <col min="36" max="40" width="8.5546875" style="22"/>
    <col min="41" max="41" width="56" style="22" customWidth="1"/>
    <col min="42" max="42" width="18.44140625" style="22" customWidth="1"/>
    <col min="43" max="48" width="8.5546875" style="22"/>
    <col min="49" max="49" width="13" style="22" customWidth="1"/>
    <col min="50" max="50" width="11.88671875" style="22" customWidth="1"/>
    <col min="51" max="51" width="10.5546875" style="22" customWidth="1"/>
    <col min="52" max="54" width="8.5546875" style="22"/>
    <col min="55" max="55" width="12.44140625" style="22" customWidth="1"/>
    <col min="56" max="58" width="8.5546875" style="22"/>
    <col min="59" max="59" width="4.88671875" style="22" customWidth="1"/>
    <col min="60" max="60" width="4.33203125" style="22" customWidth="1"/>
    <col min="61" max="61" width="45.33203125" style="22" customWidth="1"/>
    <col min="62" max="62" width="36.5546875" style="22" customWidth="1"/>
    <col min="63" max="63" width="19.109375" style="22" customWidth="1"/>
    <col min="64" max="66" width="8.5546875" style="22"/>
    <col min="67" max="67" width="37.44140625" style="22" customWidth="1"/>
    <col min="68" max="68" width="8.5546875" style="22"/>
    <col min="69" max="69" width="15.109375" style="22" customWidth="1"/>
    <col min="70" max="74" width="8.5546875" style="22"/>
    <col min="75" max="75" width="11" style="22" customWidth="1"/>
    <col min="76" max="80" width="8.5546875" style="22"/>
    <col min="81" max="81" width="25.5546875" style="22" customWidth="1"/>
    <col min="82" max="82" width="19.44140625" style="22" customWidth="1"/>
    <col min="83" max="88" width="8.5546875" style="22"/>
    <col min="89" max="89" width="12.109375" style="22" customWidth="1"/>
    <col min="90" max="100" width="8.5546875" style="22"/>
    <col min="101" max="101" width="41.6640625" style="22" customWidth="1"/>
    <col min="102" max="109" width="8.5546875" style="22"/>
    <col min="110" max="110" width="12.88671875" style="22" customWidth="1"/>
    <col min="111" max="114" width="8.5546875" style="22"/>
    <col min="115" max="115" width="11" style="22" customWidth="1"/>
    <col min="116" max="120" width="8.5546875" style="22"/>
    <col min="121" max="121" width="25.88671875" style="22" customWidth="1"/>
    <col min="122" max="122" width="12.88671875" style="22" customWidth="1"/>
    <col min="123" max="128" width="8.5546875" style="22"/>
    <col min="129" max="129" width="11.109375" style="22" customWidth="1"/>
    <col min="130" max="140" width="8.5546875" style="22"/>
    <col min="141" max="141" width="29.6640625" style="22" customWidth="1"/>
    <col min="142" max="148" width="8.5546875" style="22"/>
    <col min="149" max="149" width="19.33203125" style="22" customWidth="1"/>
    <col min="150" max="160" width="8.5546875" style="22"/>
    <col min="161" max="161" width="27.88671875" style="22" customWidth="1"/>
    <col min="162" max="162" width="20.88671875" style="22" customWidth="1"/>
    <col min="163" max="180" width="8.5546875" style="22"/>
    <col min="181" max="181" width="53.5546875" style="22" customWidth="1"/>
    <col min="182" max="182" width="14.33203125" style="22" customWidth="1"/>
    <col min="183" max="16384" width="8.5546875" style="22"/>
  </cols>
  <sheetData>
    <row r="1" spans="1:202" s="32" customFormat="1" ht="42" customHeight="1">
      <c r="A1" s="31" t="s">
        <v>147</v>
      </c>
      <c r="B1" s="32" t="s">
        <v>148</v>
      </c>
      <c r="C1" s="197" t="s">
        <v>1193</v>
      </c>
      <c r="D1" s="4"/>
      <c r="E1" s="4"/>
      <c r="F1" s="4"/>
      <c r="G1" s="4"/>
      <c r="H1" s="4"/>
      <c r="I1" s="30" t="s">
        <v>427</v>
      </c>
      <c r="J1" s="4"/>
      <c r="K1" s="4"/>
      <c r="L1" s="4"/>
      <c r="M1" s="4"/>
      <c r="N1" s="31"/>
      <c r="O1" s="30" t="s">
        <v>428</v>
      </c>
      <c r="P1" s="4"/>
      <c r="Q1" s="4"/>
      <c r="R1" s="4"/>
      <c r="S1" s="4"/>
      <c r="T1" s="31"/>
      <c r="U1" s="4" t="s">
        <v>429</v>
      </c>
      <c r="V1" s="32" t="s">
        <v>149</v>
      </c>
      <c r="W1" s="4" t="s">
        <v>430</v>
      </c>
      <c r="X1" s="4"/>
      <c r="Y1" s="4"/>
      <c r="Z1" s="4"/>
      <c r="AA1" s="4"/>
      <c r="AB1" s="4"/>
      <c r="AC1" s="30" t="s">
        <v>431</v>
      </c>
      <c r="AD1" s="8"/>
      <c r="AE1" s="4"/>
      <c r="AF1" s="4"/>
      <c r="AG1" s="4"/>
      <c r="AH1" s="31"/>
      <c r="AI1" s="295" t="s">
        <v>432</v>
      </c>
      <c r="AJ1" s="296"/>
      <c r="AK1" s="296"/>
      <c r="AL1" s="296"/>
      <c r="AM1" s="296"/>
      <c r="AN1" s="297"/>
      <c r="AO1" s="4" t="s">
        <v>433</v>
      </c>
      <c r="AP1" s="4" t="s">
        <v>150</v>
      </c>
      <c r="AQ1" s="4" t="s">
        <v>434</v>
      </c>
      <c r="AR1" s="4"/>
      <c r="AS1" s="4"/>
      <c r="AT1" s="4"/>
      <c r="AU1" s="4"/>
      <c r="AV1" s="4"/>
      <c r="AW1" s="30" t="s">
        <v>435</v>
      </c>
      <c r="AX1" s="8"/>
      <c r="AY1" s="4"/>
      <c r="AZ1" s="4"/>
      <c r="BA1" s="4"/>
      <c r="BB1" s="31"/>
      <c r="BC1" s="295" t="s">
        <v>436</v>
      </c>
      <c r="BD1" s="296"/>
      <c r="BE1" s="296"/>
      <c r="BF1" s="296"/>
      <c r="BG1" s="296"/>
      <c r="BH1" s="297"/>
      <c r="BI1" s="4" t="s">
        <v>437</v>
      </c>
      <c r="BJ1" s="4" t="s">
        <v>151</v>
      </c>
      <c r="BK1" s="4" t="s">
        <v>438</v>
      </c>
      <c r="BL1" s="4"/>
      <c r="BM1" s="4"/>
      <c r="BN1" s="4"/>
      <c r="BO1" s="4"/>
      <c r="BP1" s="4"/>
      <c r="BQ1" s="30" t="s">
        <v>439</v>
      </c>
      <c r="BR1" s="8"/>
      <c r="BS1" s="4"/>
      <c r="BT1" s="4"/>
      <c r="BU1" s="4"/>
      <c r="BV1" s="31"/>
      <c r="BW1" s="295" t="s">
        <v>440</v>
      </c>
      <c r="BX1" s="296"/>
      <c r="BY1" s="296"/>
      <c r="BZ1" s="296"/>
      <c r="CA1" s="296"/>
      <c r="CB1" s="297"/>
      <c r="CC1" s="4" t="s">
        <v>441</v>
      </c>
      <c r="CD1" s="4" t="s">
        <v>442</v>
      </c>
      <c r="CE1" s="4" t="s">
        <v>443</v>
      </c>
      <c r="CF1" s="4"/>
      <c r="CG1" s="4"/>
      <c r="CH1" s="4"/>
      <c r="CI1" s="4"/>
      <c r="CJ1" s="4"/>
      <c r="CK1" s="30" t="s">
        <v>444</v>
      </c>
      <c r="CL1" s="8"/>
      <c r="CM1" s="4"/>
      <c r="CN1" s="4"/>
      <c r="CO1" s="4"/>
      <c r="CP1" s="31"/>
      <c r="CQ1" s="295" t="s">
        <v>445</v>
      </c>
      <c r="CR1" s="296"/>
      <c r="CS1" s="296"/>
      <c r="CT1" s="296"/>
      <c r="CU1" s="296"/>
      <c r="CV1" s="297"/>
      <c r="CW1" s="4" t="s">
        <v>446</v>
      </c>
      <c r="CX1" s="4" t="s">
        <v>447</v>
      </c>
      <c r="CY1" s="4" t="s">
        <v>448</v>
      </c>
      <c r="CZ1" s="4"/>
      <c r="DA1" s="4"/>
      <c r="DB1" s="4"/>
      <c r="DC1" s="4"/>
      <c r="DD1" s="4"/>
      <c r="DE1" s="30" t="s">
        <v>449</v>
      </c>
      <c r="DF1" s="8"/>
      <c r="DG1" s="4"/>
      <c r="DH1" s="4"/>
      <c r="DI1" s="4"/>
      <c r="DJ1" s="31"/>
      <c r="DK1" s="295" t="s">
        <v>450</v>
      </c>
      <c r="DL1" s="296"/>
      <c r="DM1" s="296"/>
      <c r="DN1" s="296"/>
      <c r="DO1" s="296"/>
      <c r="DP1" s="297"/>
      <c r="DQ1" s="4" t="s">
        <v>451</v>
      </c>
      <c r="DR1" s="4" t="s">
        <v>452</v>
      </c>
      <c r="DS1" s="4" t="s">
        <v>453</v>
      </c>
      <c r="DT1" s="4"/>
      <c r="DU1" s="4"/>
      <c r="DV1" s="4"/>
      <c r="DW1" s="4"/>
      <c r="DX1" s="4"/>
      <c r="DY1" s="30" t="s">
        <v>454</v>
      </c>
      <c r="DZ1" s="8"/>
      <c r="EA1" s="4"/>
      <c r="EB1" s="4"/>
      <c r="EC1" s="4"/>
      <c r="ED1" s="31"/>
      <c r="EE1" s="295" t="s">
        <v>455</v>
      </c>
      <c r="EF1" s="296"/>
      <c r="EG1" s="296"/>
      <c r="EH1" s="296"/>
      <c r="EI1" s="296"/>
      <c r="EJ1" s="297"/>
      <c r="EK1" s="4" t="s">
        <v>456</v>
      </c>
      <c r="EL1" s="4" t="s">
        <v>457</v>
      </c>
      <c r="EM1" s="4" t="s">
        <v>458</v>
      </c>
      <c r="EN1" s="4"/>
      <c r="EO1" s="4"/>
      <c r="EP1" s="4"/>
      <c r="EQ1" s="4"/>
      <c r="ER1" s="4"/>
      <c r="ES1" s="30" t="s">
        <v>459</v>
      </c>
      <c r="ET1" s="8"/>
      <c r="EU1" s="4"/>
      <c r="EV1" s="4"/>
      <c r="EW1" s="4"/>
      <c r="EX1" s="31"/>
      <c r="EY1" s="295" t="s">
        <v>460</v>
      </c>
      <c r="EZ1" s="296"/>
      <c r="FA1" s="296"/>
      <c r="FB1" s="296"/>
      <c r="FC1" s="296"/>
      <c r="FD1" s="297"/>
      <c r="FE1" s="4" t="s">
        <v>461</v>
      </c>
      <c r="FF1" s="4" t="s">
        <v>462</v>
      </c>
      <c r="FG1" s="4" t="s">
        <v>463</v>
      </c>
      <c r="FH1" s="4"/>
      <c r="FI1" s="4"/>
      <c r="FJ1" s="4"/>
      <c r="FK1" s="4"/>
      <c r="FL1" s="4"/>
      <c r="FM1" s="30" t="s">
        <v>464</v>
      </c>
      <c r="FN1" s="8"/>
      <c r="FO1" s="4"/>
      <c r="FP1" s="4"/>
      <c r="FQ1" s="4"/>
      <c r="FR1" s="31"/>
      <c r="FS1" s="295" t="s">
        <v>465</v>
      </c>
      <c r="FT1" s="296"/>
      <c r="FU1" s="296"/>
      <c r="FV1" s="296"/>
      <c r="FW1" s="296"/>
      <c r="FX1" s="297"/>
      <c r="FY1" s="4" t="s">
        <v>466</v>
      </c>
      <c r="FZ1" s="4" t="s">
        <v>467</v>
      </c>
      <c r="GA1" s="4" t="s">
        <v>468</v>
      </c>
      <c r="GB1" s="4"/>
      <c r="GC1" s="4"/>
      <c r="GD1" s="4"/>
      <c r="GE1" s="4"/>
      <c r="GF1" s="4"/>
      <c r="GG1" s="30" t="s">
        <v>469</v>
      </c>
      <c r="GH1" s="8"/>
      <c r="GI1" s="4"/>
      <c r="GJ1" s="4"/>
      <c r="GK1" s="4"/>
      <c r="GL1" s="31"/>
      <c r="GM1" s="295" t="s">
        <v>470</v>
      </c>
      <c r="GN1" s="296"/>
      <c r="GO1" s="296"/>
      <c r="GP1" s="296"/>
      <c r="GQ1" s="296"/>
      <c r="GR1" s="297"/>
      <c r="GS1" s="4" t="s">
        <v>471</v>
      </c>
    </row>
    <row r="2" spans="1:202" s="32" customFormat="1" ht="24" customHeight="1">
      <c r="A2" s="4" t="s">
        <v>1383</v>
      </c>
      <c r="B2" s="32">
        <v>0</v>
      </c>
      <c r="C2" s="197">
        <v>0</v>
      </c>
      <c r="D2" s="4">
        <v>0</v>
      </c>
      <c r="E2" s="4">
        <v>0</v>
      </c>
      <c r="F2" s="4">
        <v>0</v>
      </c>
      <c r="G2" s="4">
        <v>0</v>
      </c>
      <c r="H2" s="4">
        <v>0</v>
      </c>
      <c r="I2" s="30">
        <v>0</v>
      </c>
      <c r="J2" s="4">
        <v>0</v>
      </c>
      <c r="K2" s="4">
        <v>0</v>
      </c>
      <c r="L2" s="4">
        <v>0</v>
      </c>
      <c r="M2" s="4">
        <v>0</v>
      </c>
      <c r="N2" s="31">
        <v>0</v>
      </c>
      <c r="O2" s="30">
        <v>0</v>
      </c>
      <c r="P2" s="4">
        <v>0</v>
      </c>
      <c r="Q2" s="4">
        <v>0</v>
      </c>
      <c r="R2" s="4">
        <v>0</v>
      </c>
      <c r="S2" s="4">
        <v>0</v>
      </c>
      <c r="T2" s="4">
        <v>0</v>
      </c>
      <c r="U2" s="4">
        <v>0</v>
      </c>
      <c r="V2" s="4">
        <v>0</v>
      </c>
      <c r="W2" s="4">
        <v>0</v>
      </c>
      <c r="X2" s="4">
        <v>0</v>
      </c>
      <c r="Y2" s="4">
        <v>0</v>
      </c>
      <c r="Z2" s="4">
        <v>0</v>
      </c>
      <c r="AA2" s="4">
        <v>0</v>
      </c>
      <c r="AB2" s="4">
        <v>0</v>
      </c>
      <c r="AC2" s="4">
        <v>0</v>
      </c>
      <c r="AD2" s="4">
        <v>0</v>
      </c>
      <c r="AE2" s="4">
        <v>0</v>
      </c>
      <c r="AF2" s="4">
        <v>0</v>
      </c>
      <c r="AG2" s="4">
        <v>0</v>
      </c>
      <c r="AH2" s="4">
        <v>0</v>
      </c>
      <c r="AI2" s="4">
        <v>0</v>
      </c>
      <c r="AJ2" s="4">
        <v>0</v>
      </c>
      <c r="AK2" s="4">
        <v>0</v>
      </c>
      <c r="AL2" s="4">
        <v>0</v>
      </c>
      <c r="AM2" s="4">
        <v>0</v>
      </c>
      <c r="AN2" s="4">
        <v>0</v>
      </c>
      <c r="AO2" s="4">
        <v>0</v>
      </c>
      <c r="AP2" s="4">
        <v>0</v>
      </c>
      <c r="AQ2" s="4">
        <v>0</v>
      </c>
      <c r="AR2" s="4">
        <v>0</v>
      </c>
      <c r="AS2" s="4">
        <v>0</v>
      </c>
      <c r="AT2" s="4">
        <v>0</v>
      </c>
      <c r="AU2" s="4">
        <v>0</v>
      </c>
      <c r="AV2" s="4">
        <v>0</v>
      </c>
      <c r="AW2" s="4">
        <v>0</v>
      </c>
      <c r="AX2" s="4">
        <v>0</v>
      </c>
      <c r="AY2" s="4">
        <v>0</v>
      </c>
      <c r="AZ2" s="4">
        <v>0</v>
      </c>
      <c r="BA2" s="4">
        <v>0</v>
      </c>
      <c r="BB2" s="4">
        <v>0</v>
      </c>
      <c r="BC2" s="4">
        <v>0</v>
      </c>
      <c r="BD2" s="4">
        <v>0</v>
      </c>
      <c r="BE2" s="4">
        <v>0</v>
      </c>
      <c r="BF2" s="4">
        <v>0</v>
      </c>
      <c r="BG2" s="4">
        <v>0</v>
      </c>
      <c r="BH2" s="4">
        <v>0</v>
      </c>
      <c r="BI2" s="4">
        <v>0</v>
      </c>
      <c r="BJ2" s="4">
        <v>0</v>
      </c>
      <c r="BK2" s="4">
        <v>0</v>
      </c>
      <c r="BL2" s="4">
        <v>0</v>
      </c>
      <c r="BM2" s="4">
        <v>0</v>
      </c>
      <c r="BN2" s="4">
        <v>0</v>
      </c>
      <c r="BO2" s="4">
        <v>0</v>
      </c>
      <c r="BP2" s="4">
        <v>0</v>
      </c>
      <c r="BQ2" s="4">
        <v>0</v>
      </c>
      <c r="BR2" s="4">
        <v>0</v>
      </c>
      <c r="BS2" s="4">
        <v>0</v>
      </c>
      <c r="BT2" s="4">
        <v>0</v>
      </c>
      <c r="BU2" s="4">
        <v>0</v>
      </c>
      <c r="BV2" s="4">
        <v>0</v>
      </c>
      <c r="BW2" s="4">
        <v>0</v>
      </c>
      <c r="BX2" s="4">
        <v>0</v>
      </c>
      <c r="BY2" s="4">
        <v>0</v>
      </c>
      <c r="BZ2" s="4">
        <v>0</v>
      </c>
      <c r="CA2" s="4">
        <v>0</v>
      </c>
      <c r="CB2" s="4">
        <v>0</v>
      </c>
      <c r="CC2" s="4">
        <v>0</v>
      </c>
      <c r="CD2" s="4">
        <v>0</v>
      </c>
      <c r="CE2" s="4">
        <v>0</v>
      </c>
      <c r="CF2" s="4">
        <v>0</v>
      </c>
      <c r="CG2" s="4">
        <v>0</v>
      </c>
      <c r="CH2" s="4">
        <v>0</v>
      </c>
      <c r="CI2" s="4">
        <v>0</v>
      </c>
      <c r="CJ2" s="4">
        <v>0</v>
      </c>
      <c r="CK2" s="4">
        <v>0</v>
      </c>
      <c r="CL2" s="4">
        <v>0</v>
      </c>
      <c r="CM2" s="4">
        <v>0</v>
      </c>
      <c r="CN2" s="4">
        <v>0</v>
      </c>
      <c r="CO2" s="4">
        <v>0</v>
      </c>
      <c r="CP2" s="4">
        <v>0</v>
      </c>
      <c r="CQ2" s="4">
        <v>0</v>
      </c>
      <c r="CR2" s="4">
        <v>0</v>
      </c>
      <c r="CS2" s="4">
        <v>0</v>
      </c>
      <c r="CT2" s="4">
        <v>0</v>
      </c>
      <c r="CU2" s="4">
        <v>0</v>
      </c>
      <c r="CV2" s="4">
        <v>0</v>
      </c>
      <c r="CW2" s="4">
        <v>0</v>
      </c>
      <c r="CX2" s="4">
        <v>0</v>
      </c>
      <c r="CY2" s="4">
        <v>0</v>
      </c>
      <c r="CZ2" s="4">
        <v>0</v>
      </c>
      <c r="DA2" s="4">
        <v>0</v>
      </c>
      <c r="DB2" s="4">
        <v>0</v>
      </c>
      <c r="DC2" s="4">
        <v>0</v>
      </c>
      <c r="DD2" s="4">
        <v>0</v>
      </c>
      <c r="DE2" s="4">
        <v>0</v>
      </c>
      <c r="DF2" s="4">
        <v>0</v>
      </c>
      <c r="DG2" s="4">
        <v>0</v>
      </c>
      <c r="DH2" s="4">
        <v>0</v>
      </c>
      <c r="DI2" s="4">
        <v>0</v>
      </c>
      <c r="DJ2" s="4">
        <v>0</v>
      </c>
      <c r="DK2" s="4">
        <v>0</v>
      </c>
      <c r="DL2" s="4">
        <v>0</v>
      </c>
      <c r="DM2" s="4">
        <v>0</v>
      </c>
      <c r="DN2" s="4">
        <v>0</v>
      </c>
      <c r="DO2" s="4">
        <v>0</v>
      </c>
      <c r="DP2" s="4">
        <v>0</v>
      </c>
      <c r="DQ2" s="4">
        <v>0</v>
      </c>
      <c r="DR2" s="4">
        <v>0</v>
      </c>
      <c r="DS2" s="4">
        <v>0</v>
      </c>
      <c r="DT2" s="4">
        <v>0</v>
      </c>
      <c r="DU2" s="4">
        <v>0</v>
      </c>
      <c r="DV2" s="4">
        <v>0</v>
      </c>
      <c r="DW2" s="4">
        <v>0</v>
      </c>
      <c r="DX2" s="4">
        <v>0</v>
      </c>
      <c r="DY2" s="4">
        <v>0</v>
      </c>
      <c r="DZ2" s="4">
        <v>0</v>
      </c>
      <c r="EA2" s="4">
        <v>0</v>
      </c>
      <c r="EB2" s="4">
        <v>0</v>
      </c>
      <c r="EC2" s="4">
        <v>0</v>
      </c>
      <c r="ED2" s="4">
        <v>0</v>
      </c>
      <c r="EE2" s="4">
        <v>0</v>
      </c>
      <c r="EF2" s="4">
        <v>0</v>
      </c>
      <c r="EG2" s="4">
        <v>0</v>
      </c>
      <c r="EH2" s="4">
        <v>0</v>
      </c>
      <c r="EI2" s="4">
        <v>0</v>
      </c>
      <c r="EJ2" s="4">
        <v>0</v>
      </c>
      <c r="EK2" s="4">
        <v>0</v>
      </c>
      <c r="EL2" s="4">
        <v>0</v>
      </c>
      <c r="EM2" s="4">
        <v>0</v>
      </c>
      <c r="EN2" s="4">
        <v>0</v>
      </c>
      <c r="EO2" s="4">
        <v>0</v>
      </c>
      <c r="EP2" s="4">
        <v>0</v>
      </c>
      <c r="EQ2" s="4">
        <v>0</v>
      </c>
      <c r="ER2" s="4">
        <v>0</v>
      </c>
      <c r="ES2" s="4">
        <v>0</v>
      </c>
      <c r="ET2" s="4">
        <v>0</v>
      </c>
      <c r="EU2" s="4">
        <v>0</v>
      </c>
      <c r="EV2" s="4">
        <v>0</v>
      </c>
      <c r="EW2" s="4">
        <v>0</v>
      </c>
      <c r="EX2" s="4">
        <v>0</v>
      </c>
      <c r="EY2" s="4">
        <v>0</v>
      </c>
      <c r="EZ2" s="4">
        <v>0</v>
      </c>
      <c r="FA2" s="4">
        <v>0</v>
      </c>
      <c r="FB2" s="4">
        <v>0</v>
      </c>
      <c r="FC2" s="4">
        <v>0</v>
      </c>
      <c r="FD2" s="4">
        <v>0</v>
      </c>
      <c r="FE2" s="4">
        <v>0</v>
      </c>
      <c r="FF2" s="4">
        <v>0</v>
      </c>
      <c r="FG2" s="4">
        <v>0</v>
      </c>
      <c r="FH2" s="4">
        <v>0</v>
      </c>
      <c r="FI2" s="4">
        <v>0</v>
      </c>
      <c r="FJ2" s="4">
        <v>0</v>
      </c>
      <c r="FK2" s="4">
        <v>0</v>
      </c>
      <c r="FL2" s="4">
        <v>0</v>
      </c>
      <c r="FM2" s="4">
        <v>0</v>
      </c>
      <c r="FN2" s="4">
        <v>0</v>
      </c>
      <c r="FO2" s="4">
        <v>0</v>
      </c>
      <c r="FP2" s="4">
        <v>0</v>
      </c>
      <c r="FQ2" s="4">
        <v>0</v>
      </c>
      <c r="FR2" s="4">
        <v>0</v>
      </c>
      <c r="FS2" s="4">
        <v>0</v>
      </c>
      <c r="FT2" s="4">
        <v>0</v>
      </c>
      <c r="FU2" s="4">
        <v>0</v>
      </c>
      <c r="FV2" s="4">
        <v>0</v>
      </c>
      <c r="FW2" s="4">
        <v>0</v>
      </c>
      <c r="FX2" s="4">
        <v>0</v>
      </c>
      <c r="FY2" s="4">
        <v>0</v>
      </c>
      <c r="FZ2" s="4">
        <v>0</v>
      </c>
      <c r="GA2" s="4">
        <v>0</v>
      </c>
      <c r="GB2" s="4">
        <v>0</v>
      </c>
      <c r="GC2" s="4">
        <v>0</v>
      </c>
      <c r="GD2" s="4">
        <v>0</v>
      </c>
      <c r="GE2" s="4">
        <v>0</v>
      </c>
      <c r="GF2" s="4">
        <v>0</v>
      </c>
      <c r="GG2" s="4">
        <v>0</v>
      </c>
      <c r="GH2" s="4">
        <v>0</v>
      </c>
      <c r="GI2" s="4">
        <v>0</v>
      </c>
      <c r="GJ2" s="4">
        <v>0</v>
      </c>
      <c r="GK2" s="4">
        <v>0</v>
      </c>
      <c r="GL2" s="4">
        <v>0</v>
      </c>
      <c r="GM2" s="4">
        <v>0</v>
      </c>
      <c r="GN2" s="4">
        <v>0</v>
      </c>
      <c r="GO2" s="4">
        <v>0</v>
      </c>
      <c r="GP2" s="4">
        <v>0</v>
      </c>
      <c r="GQ2" s="4">
        <v>0</v>
      </c>
      <c r="GR2" s="4">
        <v>0</v>
      </c>
      <c r="GS2" s="4">
        <v>0</v>
      </c>
      <c r="GT2" s="4">
        <v>0</v>
      </c>
    </row>
    <row r="3" spans="1:202" ht="41.4">
      <c r="A3" s="6" t="s">
        <v>1161</v>
      </c>
      <c r="B3" s="9" t="s">
        <v>1068</v>
      </c>
      <c r="C3" s="198" t="s">
        <v>1103</v>
      </c>
      <c r="D3" s="10"/>
      <c r="E3" s="10"/>
      <c r="F3" s="10"/>
      <c r="G3" s="10"/>
      <c r="H3" s="10"/>
      <c r="I3" s="6" t="s">
        <v>1136</v>
      </c>
      <c r="J3" s="7" t="s">
        <v>1118</v>
      </c>
      <c r="K3" s="7"/>
      <c r="L3" s="7"/>
      <c r="M3" s="10"/>
      <c r="N3" s="9"/>
      <c r="O3" s="11" t="s">
        <v>1221</v>
      </c>
      <c r="P3" s="10"/>
      <c r="Q3" s="10"/>
      <c r="R3" s="10"/>
      <c r="S3" s="10"/>
      <c r="T3" s="9"/>
      <c r="U3" s="10"/>
      <c r="V3" s="9" t="s">
        <v>42</v>
      </c>
      <c r="W3" s="10"/>
      <c r="X3" s="10"/>
      <c r="Y3" s="10"/>
      <c r="Z3" s="10"/>
      <c r="AA3" s="10"/>
      <c r="AB3" s="10"/>
      <c r="AC3" s="22" t="s">
        <v>1124</v>
      </c>
      <c r="AD3" s="10" t="s">
        <v>1120</v>
      </c>
      <c r="AE3" s="10" t="s">
        <v>1122</v>
      </c>
      <c r="AF3" s="11" t="s">
        <v>1213</v>
      </c>
      <c r="AG3" s="10"/>
      <c r="AH3" s="9"/>
      <c r="AI3" s="11"/>
      <c r="AJ3" s="10"/>
      <c r="AK3" s="10"/>
      <c r="AL3" s="10"/>
      <c r="AM3" s="10"/>
      <c r="AN3" s="9"/>
    </row>
    <row r="4" spans="1:202" ht="81" customHeight="1">
      <c r="A4" s="11" t="s">
        <v>1121</v>
      </c>
      <c r="B4" s="9" t="s">
        <v>42</v>
      </c>
      <c r="C4" s="198"/>
      <c r="D4" s="10"/>
      <c r="E4" s="10"/>
      <c r="F4" s="10"/>
      <c r="G4" s="10"/>
      <c r="H4" s="10"/>
      <c r="I4" s="11" t="s">
        <v>1213</v>
      </c>
      <c r="J4" s="10" t="s">
        <v>1120</v>
      </c>
      <c r="K4" s="10" t="s">
        <v>1122</v>
      </c>
      <c r="L4" s="10"/>
      <c r="M4" s="10"/>
      <c r="N4" s="9"/>
      <c r="O4" s="11" t="s">
        <v>472</v>
      </c>
      <c r="P4" s="10" t="s">
        <v>473</v>
      </c>
      <c r="Q4" s="10" t="s">
        <v>1167</v>
      </c>
      <c r="R4" s="10" t="s">
        <v>474</v>
      </c>
      <c r="S4" s="10"/>
      <c r="T4" s="9"/>
      <c r="U4" s="10"/>
    </row>
    <row r="5" spans="1:202" ht="30.75" customHeight="1">
      <c r="A5" s="11" t="s">
        <v>1213</v>
      </c>
      <c r="B5" s="9" t="s">
        <v>1094</v>
      </c>
      <c r="C5" s="198" t="s">
        <v>1033</v>
      </c>
      <c r="E5" s="10"/>
      <c r="F5" s="10"/>
      <c r="G5" s="10"/>
      <c r="H5" s="10"/>
      <c r="I5" s="11" t="s">
        <v>1123</v>
      </c>
      <c r="K5" s="10"/>
      <c r="L5" s="10"/>
      <c r="M5" s="10"/>
      <c r="N5" s="9"/>
      <c r="O5" s="11" t="s">
        <v>475</v>
      </c>
      <c r="P5" s="10" t="s">
        <v>476</v>
      </c>
      <c r="Q5" s="10"/>
      <c r="R5" s="10"/>
      <c r="S5" s="10"/>
      <c r="T5" s="9"/>
      <c r="U5" s="10"/>
      <c r="V5" s="10" t="s">
        <v>1055</v>
      </c>
      <c r="AC5" s="10" t="s">
        <v>1145</v>
      </c>
      <c r="AI5" s="11" t="s">
        <v>477</v>
      </c>
      <c r="AJ5" s="10" t="s">
        <v>478</v>
      </c>
      <c r="AK5" s="10"/>
      <c r="AL5" s="10"/>
      <c r="AM5" s="10"/>
      <c r="AN5" s="9"/>
      <c r="AO5" s="10"/>
      <c r="AP5" s="15" t="s">
        <v>1101</v>
      </c>
      <c r="AQ5" s="10"/>
      <c r="AR5" s="10"/>
      <c r="AS5" s="10"/>
      <c r="AT5" s="10"/>
      <c r="AU5" s="10"/>
      <c r="AV5" s="10"/>
      <c r="AW5" s="6" t="s">
        <v>1124</v>
      </c>
      <c r="AX5" s="16" t="s">
        <v>1148</v>
      </c>
      <c r="AY5" s="7" t="s">
        <v>1150</v>
      </c>
      <c r="AZ5" s="7"/>
      <c r="BA5" s="10"/>
      <c r="BB5" s="9"/>
      <c r="BC5" s="11" t="s">
        <v>1221</v>
      </c>
      <c r="BD5" s="10"/>
      <c r="BE5" s="10"/>
      <c r="BF5" s="10"/>
      <c r="BG5" s="10"/>
      <c r="BH5" s="9"/>
      <c r="BI5" s="10" t="s">
        <v>1230</v>
      </c>
      <c r="BJ5" s="15" t="s">
        <v>1086</v>
      </c>
      <c r="BK5" s="10"/>
      <c r="BL5" s="10"/>
      <c r="BM5" s="10"/>
      <c r="BN5" s="10"/>
      <c r="BO5" s="10"/>
      <c r="BP5" s="10"/>
      <c r="BQ5" s="6" t="s">
        <v>1245</v>
      </c>
      <c r="BR5" s="12"/>
      <c r="BS5" s="10"/>
      <c r="BT5" s="10"/>
      <c r="BU5" s="10"/>
      <c r="BV5" s="9"/>
      <c r="BW5" s="10" t="s">
        <v>479</v>
      </c>
      <c r="BZ5" s="10"/>
      <c r="CA5" s="10"/>
      <c r="CB5" s="9"/>
      <c r="CC5" s="7" t="s">
        <v>1203</v>
      </c>
    </row>
    <row r="6" spans="1:202" ht="41.4">
      <c r="A6" s="6" t="s">
        <v>1156</v>
      </c>
      <c r="B6" s="15" t="s">
        <v>1038</v>
      </c>
      <c r="C6" s="198" t="s">
        <v>1065</v>
      </c>
      <c r="D6" s="10"/>
      <c r="E6" s="10"/>
      <c r="F6" s="10"/>
      <c r="G6" s="10"/>
      <c r="H6" s="10"/>
      <c r="I6" s="6" t="s">
        <v>1120</v>
      </c>
      <c r="J6" s="10"/>
      <c r="K6" s="10"/>
      <c r="L6" s="10"/>
      <c r="M6" s="10"/>
      <c r="N6" s="9"/>
      <c r="O6" s="6" t="s">
        <v>480</v>
      </c>
      <c r="P6" s="10" t="s">
        <v>481</v>
      </c>
      <c r="Q6" s="10"/>
      <c r="R6" s="10"/>
      <c r="S6" s="10"/>
      <c r="T6" s="9"/>
      <c r="U6" s="10" t="s">
        <v>1235</v>
      </c>
      <c r="V6" s="15" t="s">
        <v>1205</v>
      </c>
      <c r="W6" s="10"/>
      <c r="X6" s="10"/>
      <c r="Y6" s="7"/>
      <c r="Z6" s="10"/>
      <c r="AA6" s="10"/>
      <c r="AB6" s="10"/>
      <c r="AC6" s="6" t="s">
        <v>1140</v>
      </c>
      <c r="AD6" s="12"/>
      <c r="AE6" s="10"/>
      <c r="AF6" s="10"/>
      <c r="AG6" s="10"/>
      <c r="AH6" s="9"/>
      <c r="AI6" s="6" t="s">
        <v>482</v>
      </c>
      <c r="AJ6" s="10" t="s">
        <v>483</v>
      </c>
      <c r="AK6" s="10"/>
      <c r="AL6" s="10"/>
      <c r="AM6" s="10"/>
      <c r="AN6" s="9"/>
      <c r="AO6" s="10"/>
      <c r="AP6" s="9" t="s">
        <v>1049</v>
      </c>
      <c r="AQ6" s="10" t="s">
        <v>1048</v>
      </c>
      <c r="AR6" s="10"/>
      <c r="AS6" s="10"/>
      <c r="AT6" s="10"/>
      <c r="AU6" s="10"/>
      <c r="AV6" s="10"/>
      <c r="AW6" s="11" t="s">
        <v>1129</v>
      </c>
      <c r="AX6" s="12" t="s">
        <v>484</v>
      </c>
      <c r="AY6" s="10" t="s">
        <v>1146</v>
      </c>
      <c r="AZ6" s="7"/>
      <c r="BA6" s="10"/>
      <c r="BB6" s="9"/>
      <c r="BC6" s="11" t="s">
        <v>485</v>
      </c>
      <c r="BD6" s="10" t="s">
        <v>486</v>
      </c>
      <c r="BE6" s="10" t="s">
        <v>1167</v>
      </c>
      <c r="BF6" s="10"/>
      <c r="BG6" s="10"/>
      <c r="BH6" s="9"/>
      <c r="BJ6" s="15" t="s">
        <v>1046</v>
      </c>
      <c r="BK6" s="10" t="s">
        <v>1096</v>
      </c>
      <c r="BL6" s="10"/>
      <c r="BM6" s="10"/>
      <c r="BN6" s="10"/>
      <c r="BO6" s="10"/>
      <c r="BP6" s="10"/>
      <c r="BQ6" s="11" t="s">
        <v>1120</v>
      </c>
      <c r="BR6" s="10"/>
      <c r="BS6" s="10"/>
      <c r="BT6" s="10"/>
      <c r="BU6" s="10"/>
      <c r="BV6" s="9"/>
      <c r="BW6" s="11" t="s">
        <v>1167</v>
      </c>
      <c r="BX6" s="10"/>
      <c r="BY6" s="10"/>
      <c r="BZ6" s="10"/>
      <c r="CA6" s="10"/>
      <c r="CB6" s="9"/>
      <c r="CC6" s="10"/>
    </row>
    <row r="7" spans="1:202" ht="27.6">
      <c r="A7" s="11" t="s">
        <v>1131</v>
      </c>
      <c r="B7" s="9" t="s">
        <v>1110</v>
      </c>
      <c r="C7" s="198" t="s">
        <v>1062</v>
      </c>
      <c r="D7" s="7"/>
      <c r="E7" s="7"/>
      <c r="F7" s="7"/>
      <c r="G7" s="7"/>
      <c r="H7" s="10"/>
      <c r="I7" s="11" t="s">
        <v>1120</v>
      </c>
      <c r="J7" s="10" t="s">
        <v>1146</v>
      </c>
      <c r="K7" s="10" t="s">
        <v>487</v>
      </c>
      <c r="L7" s="10"/>
      <c r="M7" s="10"/>
      <c r="N7" s="9"/>
      <c r="O7" s="11" t="s">
        <v>1167</v>
      </c>
      <c r="P7" s="10"/>
      <c r="Q7" s="10"/>
      <c r="R7" s="10"/>
      <c r="S7" s="10"/>
      <c r="T7" s="9"/>
      <c r="U7" s="10"/>
    </row>
    <row r="8" spans="1:202" s="29" customFormat="1" ht="21.75" customHeight="1">
      <c r="A8" s="18" t="s">
        <v>1122</v>
      </c>
      <c r="B8" s="18" t="s">
        <v>1063</v>
      </c>
      <c r="C8" s="199"/>
      <c r="D8" s="21"/>
      <c r="E8" s="21"/>
      <c r="F8" s="18"/>
      <c r="G8" s="18"/>
      <c r="I8" s="21" t="s">
        <v>1128</v>
      </c>
      <c r="J8" s="18" t="s">
        <v>1134</v>
      </c>
      <c r="K8" s="18"/>
      <c r="O8" s="19" t="s">
        <v>488</v>
      </c>
      <c r="P8" s="18" t="s">
        <v>489</v>
      </c>
      <c r="Q8" s="18" t="s">
        <v>1167</v>
      </c>
      <c r="R8" s="18"/>
      <c r="S8" s="17"/>
      <c r="V8" s="9" t="s">
        <v>1190</v>
      </c>
      <c r="W8" s="10"/>
      <c r="X8" s="10"/>
      <c r="Y8" s="10"/>
      <c r="Z8" s="10"/>
      <c r="AA8" s="10"/>
      <c r="AB8" s="10"/>
      <c r="AC8" s="11" t="s">
        <v>1131</v>
      </c>
      <c r="AD8" s="10"/>
      <c r="AE8" s="10"/>
      <c r="AF8" s="10"/>
      <c r="AG8" s="10"/>
      <c r="AH8" s="9"/>
      <c r="AI8" s="11" t="s">
        <v>1167</v>
      </c>
      <c r="AJ8" s="10"/>
      <c r="AK8" s="10"/>
      <c r="AL8" s="10"/>
      <c r="AM8" s="10"/>
      <c r="AN8" s="9"/>
      <c r="AO8" s="10"/>
      <c r="AP8" s="17" t="s">
        <v>1048</v>
      </c>
      <c r="AQ8" s="18" t="s">
        <v>1049</v>
      </c>
      <c r="AR8" s="18"/>
      <c r="AS8" s="18"/>
      <c r="AT8" s="18"/>
      <c r="AU8" s="18"/>
      <c r="AW8" s="19" t="s">
        <v>1129</v>
      </c>
      <c r="AX8" s="20" t="s">
        <v>490</v>
      </c>
      <c r="AY8" s="18" t="s">
        <v>1146</v>
      </c>
      <c r="AZ8" s="18"/>
      <c r="BA8" s="17"/>
      <c r="BB8" s="19"/>
      <c r="BC8" s="19" t="s">
        <v>491</v>
      </c>
      <c r="BD8" s="18" t="s">
        <v>492</v>
      </c>
      <c r="BE8" s="18" t="s">
        <v>1167</v>
      </c>
      <c r="BF8" s="18"/>
      <c r="BG8" s="17"/>
      <c r="BJ8" s="15" t="s">
        <v>1046</v>
      </c>
      <c r="BK8" s="10" t="s">
        <v>1096</v>
      </c>
      <c r="BL8" s="10"/>
      <c r="BM8" s="10"/>
      <c r="BN8" s="10"/>
      <c r="BO8" s="10"/>
      <c r="BP8" s="10"/>
      <c r="BQ8" s="11" t="s">
        <v>1120</v>
      </c>
      <c r="BR8" s="10"/>
      <c r="BS8" s="10"/>
      <c r="BT8" s="10"/>
      <c r="BU8" s="10"/>
      <c r="BV8" s="9"/>
      <c r="BW8" s="11" t="s">
        <v>1167</v>
      </c>
      <c r="BX8" s="10"/>
      <c r="BY8" s="10"/>
      <c r="BZ8" s="10"/>
      <c r="CA8" s="10"/>
      <c r="CB8" s="9"/>
      <c r="CC8" s="10"/>
    </row>
    <row r="9" spans="1:202" s="29" customFormat="1" ht="28.2" customHeight="1">
      <c r="A9" s="18" t="s">
        <v>1143</v>
      </c>
      <c r="B9" s="15" t="s">
        <v>1189</v>
      </c>
      <c r="C9" s="198" t="s">
        <v>1057</v>
      </c>
      <c r="D9" s="7" t="s">
        <v>1195</v>
      </c>
      <c r="E9" s="21"/>
      <c r="F9" s="18"/>
      <c r="G9" s="18"/>
      <c r="I9" s="11" t="s">
        <v>1120</v>
      </c>
      <c r="J9" s="16" t="s">
        <v>1142</v>
      </c>
      <c r="K9" s="10" t="s">
        <v>1116</v>
      </c>
      <c r="L9" s="10" t="s">
        <v>1151</v>
      </c>
      <c r="O9" s="11" t="s">
        <v>493</v>
      </c>
      <c r="P9" s="10" t="s">
        <v>494</v>
      </c>
      <c r="Q9" s="10" t="s">
        <v>495</v>
      </c>
      <c r="R9" s="10" t="s">
        <v>496</v>
      </c>
      <c r="S9" s="10" t="s">
        <v>497</v>
      </c>
      <c r="T9" s="9"/>
      <c r="V9" s="10"/>
      <c r="W9" s="10"/>
      <c r="X9" s="10"/>
      <c r="Y9" s="10"/>
      <c r="Z9" s="10"/>
      <c r="AA9" s="10"/>
      <c r="AB9" s="10"/>
      <c r="AC9" s="10"/>
      <c r="AD9" s="10"/>
      <c r="AE9" s="10"/>
      <c r="AF9" s="10"/>
      <c r="AG9" s="10"/>
      <c r="AH9" s="10"/>
      <c r="AI9" s="10"/>
      <c r="AJ9" s="10"/>
      <c r="AK9" s="10"/>
      <c r="AL9" s="10"/>
      <c r="AM9" s="10"/>
      <c r="AN9" s="10"/>
      <c r="AO9" s="10"/>
      <c r="AP9" s="18"/>
      <c r="AQ9" s="18"/>
      <c r="AR9" s="18"/>
      <c r="AS9" s="18"/>
      <c r="AT9" s="18"/>
      <c r="AU9" s="18"/>
      <c r="AW9" s="18"/>
      <c r="AX9" s="20"/>
      <c r="AY9" s="18"/>
      <c r="AZ9" s="18"/>
      <c r="BA9" s="18"/>
      <c r="BB9" s="18"/>
      <c r="BC9" s="18"/>
      <c r="BD9" s="18"/>
      <c r="BE9" s="18"/>
      <c r="BF9" s="18"/>
      <c r="BG9" s="18"/>
      <c r="BJ9" s="7"/>
      <c r="BK9" s="10"/>
      <c r="BL9" s="10"/>
      <c r="BM9" s="10"/>
      <c r="BN9" s="10"/>
      <c r="BO9" s="10"/>
      <c r="BP9" s="10"/>
      <c r="BQ9" s="10"/>
      <c r="BR9" s="10"/>
      <c r="BS9" s="10"/>
      <c r="BT9" s="10"/>
      <c r="BU9" s="10"/>
      <c r="BV9" s="10"/>
      <c r="BW9" s="10"/>
      <c r="BX9" s="10"/>
      <c r="BY9" s="10"/>
      <c r="BZ9" s="10"/>
      <c r="CA9" s="10"/>
      <c r="CB9" s="10"/>
      <c r="CC9" s="10"/>
    </row>
    <row r="10" spans="1:202" s="29" customFormat="1" ht="21.75" customHeight="1">
      <c r="A10" s="18" t="s">
        <v>1181</v>
      </c>
      <c r="B10" s="15" t="s">
        <v>1189</v>
      </c>
      <c r="C10" s="198" t="s">
        <v>1057</v>
      </c>
      <c r="D10" s="7" t="s">
        <v>1195</v>
      </c>
      <c r="E10" s="21"/>
      <c r="F10" s="18"/>
      <c r="G10" s="18"/>
      <c r="I10" s="11" t="s">
        <v>1120</v>
      </c>
      <c r="J10" s="16" t="s">
        <v>1142</v>
      </c>
      <c r="K10" s="10" t="s">
        <v>1116</v>
      </c>
      <c r="L10" s="10" t="s">
        <v>1151</v>
      </c>
      <c r="O10" s="11" t="s">
        <v>498</v>
      </c>
      <c r="P10" s="10" t="s">
        <v>499</v>
      </c>
      <c r="Q10" s="10" t="s">
        <v>500</v>
      </c>
      <c r="R10" s="10" t="s">
        <v>501</v>
      </c>
      <c r="S10" s="10" t="s">
        <v>502</v>
      </c>
      <c r="T10" s="9"/>
      <c r="V10" s="10"/>
      <c r="W10" s="10"/>
      <c r="X10" s="10"/>
      <c r="Y10" s="10"/>
      <c r="Z10" s="10"/>
      <c r="AA10" s="10"/>
      <c r="AB10" s="10"/>
      <c r="AC10" s="10"/>
      <c r="AD10" s="10"/>
      <c r="AE10" s="10"/>
      <c r="AF10" s="10"/>
      <c r="AG10" s="10"/>
      <c r="AH10" s="10"/>
      <c r="AI10" s="10"/>
      <c r="AJ10" s="10"/>
      <c r="AK10" s="10"/>
      <c r="AL10" s="10"/>
      <c r="AM10" s="10"/>
      <c r="AN10" s="10"/>
      <c r="AO10" s="10"/>
      <c r="AP10" s="18"/>
      <c r="AQ10" s="18"/>
      <c r="AR10" s="18"/>
      <c r="AS10" s="18"/>
      <c r="AT10" s="18"/>
      <c r="AU10" s="18"/>
      <c r="AW10" s="18"/>
      <c r="AX10" s="20"/>
      <c r="AY10" s="18"/>
      <c r="AZ10" s="18"/>
      <c r="BA10" s="18"/>
      <c r="BB10" s="18"/>
      <c r="BC10" s="18"/>
      <c r="BD10" s="18"/>
      <c r="BE10" s="18"/>
      <c r="BF10" s="18"/>
      <c r="BG10" s="18"/>
      <c r="BJ10" s="7"/>
      <c r="BK10" s="10"/>
      <c r="BL10" s="10"/>
      <c r="BM10" s="10"/>
      <c r="BN10" s="10"/>
      <c r="BO10" s="10"/>
      <c r="BP10" s="10"/>
      <c r="BQ10" s="10"/>
      <c r="BR10" s="10"/>
      <c r="BS10" s="10"/>
      <c r="BT10" s="10"/>
      <c r="BU10" s="10"/>
      <c r="BV10" s="10"/>
      <c r="BW10" s="10"/>
      <c r="BX10" s="10"/>
      <c r="BY10" s="10"/>
      <c r="BZ10" s="10"/>
      <c r="CA10" s="10"/>
      <c r="CB10" s="10"/>
      <c r="CC10" s="10"/>
    </row>
    <row r="11" spans="1:202" ht="41.4">
      <c r="A11" s="11" t="s">
        <v>1163</v>
      </c>
      <c r="B11" s="9" t="s">
        <v>1112</v>
      </c>
      <c r="C11" s="198"/>
      <c r="D11" s="10"/>
      <c r="E11" s="10"/>
      <c r="F11" s="10"/>
      <c r="G11" s="10"/>
      <c r="H11" s="10"/>
      <c r="I11" s="11" t="s">
        <v>1139</v>
      </c>
      <c r="J11" s="10"/>
      <c r="K11" s="10"/>
      <c r="L11" s="10"/>
      <c r="M11" s="10"/>
      <c r="N11" s="9"/>
      <c r="O11" s="11" t="s">
        <v>503</v>
      </c>
      <c r="P11" s="10"/>
      <c r="Q11" s="10"/>
      <c r="R11" s="10"/>
      <c r="S11" s="10"/>
      <c r="T11" s="9"/>
      <c r="U11" s="10" t="s">
        <v>1236</v>
      </c>
      <c r="V11" s="9" t="s">
        <v>42</v>
      </c>
      <c r="W11" s="10"/>
      <c r="X11" s="10"/>
      <c r="Y11" s="10"/>
      <c r="Z11" s="10"/>
      <c r="AA11" s="10"/>
      <c r="AB11" s="10"/>
      <c r="AC11" s="22" t="s">
        <v>1124</v>
      </c>
      <c r="AD11" s="10" t="s">
        <v>1120</v>
      </c>
      <c r="AE11" s="10" t="s">
        <v>1122</v>
      </c>
      <c r="AF11" s="11" t="s">
        <v>1213</v>
      </c>
      <c r="AG11" s="10"/>
      <c r="AH11" s="9"/>
      <c r="AI11" s="11"/>
      <c r="AJ11" s="10"/>
      <c r="AK11" s="10"/>
      <c r="AL11" s="10"/>
      <c r="AM11" s="10"/>
      <c r="AN11" s="9"/>
    </row>
    <row r="12" spans="1:202" ht="82.8">
      <c r="A12" s="11" t="s">
        <v>1141</v>
      </c>
      <c r="B12" s="15" t="s">
        <v>1051</v>
      </c>
      <c r="C12" s="198"/>
      <c r="D12" s="10"/>
      <c r="E12" s="10"/>
      <c r="F12" s="10"/>
      <c r="G12" s="10"/>
      <c r="H12" s="10"/>
      <c r="I12" s="11" t="s">
        <v>1130</v>
      </c>
      <c r="J12" s="10"/>
      <c r="K12" s="10"/>
      <c r="L12" s="10"/>
      <c r="M12" s="10"/>
      <c r="N12" s="9"/>
      <c r="O12" s="11" t="s">
        <v>504</v>
      </c>
      <c r="P12" s="10"/>
      <c r="Q12" s="10"/>
      <c r="R12" s="10"/>
      <c r="S12" s="10"/>
      <c r="T12" s="9"/>
      <c r="U12" s="10"/>
      <c r="V12" s="15" t="s">
        <v>1056</v>
      </c>
      <c r="W12" s="10"/>
      <c r="X12" s="7"/>
      <c r="Y12" s="7"/>
      <c r="Z12" s="7"/>
      <c r="AA12" s="7"/>
      <c r="AB12" s="7"/>
      <c r="AC12" s="6" t="s">
        <v>152</v>
      </c>
      <c r="AD12" s="10"/>
      <c r="AE12" s="10"/>
      <c r="AF12" s="10"/>
      <c r="AG12" s="10"/>
      <c r="AH12" s="9"/>
      <c r="AI12" s="11" t="s">
        <v>505</v>
      </c>
      <c r="AJ12" s="10"/>
      <c r="AK12" s="10"/>
      <c r="AL12" s="10"/>
      <c r="AM12" s="10"/>
      <c r="AN12" s="9"/>
      <c r="AO12" s="10"/>
      <c r="AP12" s="9" t="s">
        <v>1035</v>
      </c>
      <c r="AQ12" s="10" t="s">
        <v>1095</v>
      </c>
      <c r="AR12" s="9" t="s">
        <v>1034</v>
      </c>
      <c r="AS12" s="10"/>
      <c r="AT12" s="10"/>
      <c r="AU12" s="10"/>
      <c r="AV12" s="10"/>
      <c r="AW12" s="11" t="s">
        <v>1123</v>
      </c>
      <c r="AX12" s="10"/>
      <c r="AY12" s="10"/>
      <c r="AZ12" s="10"/>
      <c r="BA12" s="10"/>
      <c r="BB12" s="9"/>
      <c r="BC12" s="6" t="s">
        <v>506</v>
      </c>
      <c r="BD12" s="10" t="s">
        <v>507</v>
      </c>
      <c r="BE12" s="10" t="s">
        <v>508</v>
      </c>
      <c r="BF12" s="11" t="s">
        <v>509</v>
      </c>
      <c r="BG12" s="10"/>
      <c r="BH12" s="9"/>
      <c r="BI12" s="10" t="s">
        <v>1231</v>
      </c>
      <c r="BJ12" s="9" t="s">
        <v>1044</v>
      </c>
      <c r="BK12" s="10" t="s">
        <v>1043</v>
      </c>
      <c r="BL12" s="10" t="s">
        <v>1045</v>
      </c>
      <c r="BM12" s="10"/>
      <c r="BN12" s="10"/>
      <c r="BO12" s="10"/>
      <c r="BP12" s="10"/>
      <c r="BQ12" s="6" t="s">
        <v>1245</v>
      </c>
      <c r="BR12" s="10"/>
      <c r="BS12" s="10"/>
      <c r="BT12" s="10"/>
      <c r="BU12" s="10"/>
      <c r="BV12" s="9"/>
      <c r="BW12" s="6" t="s">
        <v>510</v>
      </c>
      <c r="BX12" s="10"/>
      <c r="BY12" s="10"/>
      <c r="BZ12" s="10"/>
      <c r="CA12" s="10"/>
      <c r="CB12" s="9"/>
      <c r="CC12" s="10"/>
      <c r="CD12" s="9" t="s">
        <v>1047</v>
      </c>
      <c r="CE12" s="10"/>
      <c r="CF12" s="10"/>
      <c r="CG12" s="10"/>
      <c r="CH12" s="10"/>
      <c r="CI12" s="10"/>
      <c r="CJ12" s="10"/>
      <c r="CK12" s="6" t="s">
        <v>1124</v>
      </c>
      <c r="CL12" s="10" t="s">
        <v>1143</v>
      </c>
      <c r="CM12" s="10"/>
      <c r="CN12" s="10"/>
      <c r="CO12" s="10"/>
      <c r="CP12" s="9"/>
      <c r="CQ12" s="11" t="s">
        <v>511</v>
      </c>
      <c r="CR12" s="10" t="s">
        <v>512</v>
      </c>
      <c r="CS12" s="10" t="s">
        <v>513</v>
      </c>
      <c r="CT12" s="10" t="s">
        <v>514</v>
      </c>
      <c r="CU12" s="10" t="s">
        <v>515</v>
      </c>
      <c r="CV12" s="9"/>
      <c r="CW12" s="10" t="s">
        <v>1249</v>
      </c>
      <c r="CX12" s="9" t="s">
        <v>1053</v>
      </c>
      <c r="CY12" s="10" t="s">
        <v>1039</v>
      </c>
      <c r="CZ12" s="10"/>
      <c r="DA12" s="10"/>
      <c r="DB12" s="10"/>
      <c r="DC12" s="10"/>
      <c r="DD12" s="10"/>
      <c r="DE12" s="27" t="s">
        <v>1124</v>
      </c>
      <c r="DF12" s="28" t="s">
        <v>1144</v>
      </c>
      <c r="DG12" s="29" t="s">
        <v>1200</v>
      </c>
      <c r="DH12" s="29" t="s">
        <v>1123</v>
      </c>
      <c r="DI12" s="10"/>
      <c r="DJ12" s="9"/>
      <c r="DK12" s="5" t="s">
        <v>516</v>
      </c>
      <c r="DL12" s="29" t="s">
        <v>517</v>
      </c>
      <c r="DM12" s="29" t="s">
        <v>518</v>
      </c>
      <c r="DN12" s="29" t="s">
        <v>519</v>
      </c>
      <c r="DO12" s="10"/>
      <c r="DP12" s="9"/>
      <c r="DQ12" s="10" t="s">
        <v>1253</v>
      </c>
      <c r="DR12" s="9" t="s">
        <v>1066</v>
      </c>
      <c r="DS12" s="10" t="s">
        <v>1066</v>
      </c>
      <c r="DT12" s="10"/>
      <c r="DU12" s="10"/>
      <c r="DV12" s="10"/>
      <c r="DW12" s="10"/>
      <c r="DX12" s="10"/>
      <c r="DY12" s="11" t="s">
        <v>1118</v>
      </c>
      <c r="DZ12" s="10"/>
      <c r="EA12" s="10"/>
      <c r="EB12" s="10"/>
      <c r="EC12" s="10"/>
      <c r="ED12" s="9"/>
      <c r="EE12" s="11" t="s">
        <v>520</v>
      </c>
      <c r="EF12" s="10" t="s">
        <v>521</v>
      </c>
      <c r="EG12" s="10"/>
      <c r="EH12" s="10"/>
      <c r="EI12" s="10"/>
      <c r="EJ12" s="9"/>
      <c r="EK12" s="10"/>
      <c r="EL12" s="9" t="s">
        <v>1069</v>
      </c>
      <c r="EM12" s="10"/>
      <c r="EN12" s="10"/>
      <c r="EO12" s="10"/>
      <c r="EP12" s="10"/>
      <c r="EQ12" s="10"/>
      <c r="ER12" s="9"/>
      <c r="ES12" s="10" t="s">
        <v>1255</v>
      </c>
      <c r="ET12" s="10"/>
      <c r="EU12" s="10"/>
      <c r="EV12" s="10"/>
      <c r="EW12" s="10"/>
      <c r="EX12" s="9"/>
      <c r="EY12" s="6" t="s">
        <v>522</v>
      </c>
      <c r="EZ12" s="10" t="s">
        <v>523</v>
      </c>
      <c r="FA12" s="10" t="s">
        <v>524</v>
      </c>
      <c r="FB12" s="10"/>
      <c r="FC12" s="10"/>
      <c r="FD12" s="9"/>
      <c r="FE12" s="10" t="s">
        <v>1256</v>
      </c>
      <c r="FF12" s="9" t="s">
        <v>1258</v>
      </c>
      <c r="FG12" s="10" t="s">
        <v>1107</v>
      </c>
      <c r="FH12" s="10" t="s">
        <v>1259</v>
      </c>
      <c r="FI12" s="10"/>
      <c r="FJ12" s="10"/>
      <c r="FK12" s="10"/>
      <c r="FL12" s="9"/>
      <c r="FM12" s="10" t="s">
        <v>1245</v>
      </c>
      <c r="FN12" s="10"/>
      <c r="FO12" s="10"/>
      <c r="FP12" s="10"/>
      <c r="FQ12" s="10"/>
      <c r="FR12" s="9"/>
      <c r="FS12" s="7" t="s">
        <v>1221</v>
      </c>
      <c r="FT12" s="10"/>
      <c r="FU12" s="10"/>
      <c r="FV12" s="10"/>
      <c r="FW12" s="10"/>
      <c r="FX12" s="9"/>
      <c r="FY12" s="10"/>
      <c r="FZ12" s="9" t="s">
        <v>1104</v>
      </c>
      <c r="GA12" s="10" t="s">
        <v>1070</v>
      </c>
      <c r="GB12" s="9" t="s">
        <v>1071</v>
      </c>
      <c r="GC12" s="10"/>
      <c r="GD12" s="10"/>
      <c r="GE12" s="10"/>
      <c r="GF12" s="9"/>
      <c r="GG12" s="10" t="s">
        <v>1245</v>
      </c>
      <c r="GH12" s="10" t="s">
        <v>1115</v>
      </c>
      <c r="GI12" s="10"/>
      <c r="GJ12" s="10"/>
      <c r="GK12" s="10"/>
      <c r="GL12" s="9"/>
      <c r="GM12" s="10" t="s">
        <v>525</v>
      </c>
      <c r="GN12" s="10" t="s">
        <v>526</v>
      </c>
      <c r="GO12" s="11" t="s">
        <v>527</v>
      </c>
      <c r="GP12" s="10"/>
      <c r="GQ12" s="10"/>
      <c r="GR12" s="9"/>
      <c r="GS12" s="10" t="s">
        <v>1261</v>
      </c>
    </row>
    <row r="13" spans="1:202" ht="55.2">
      <c r="A13" s="10" t="s">
        <v>1115</v>
      </c>
      <c r="B13" s="9" t="s">
        <v>1033</v>
      </c>
      <c r="C13" s="198" t="s">
        <v>1094</v>
      </c>
      <c r="D13" s="10" t="s">
        <v>1055</v>
      </c>
      <c r="E13" s="10"/>
      <c r="F13" s="10"/>
      <c r="G13" s="10"/>
      <c r="H13" s="9"/>
      <c r="I13" s="10" t="s">
        <v>1123</v>
      </c>
      <c r="J13" s="10" t="s">
        <v>1145</v>
      </c>
      <c r="K13" s="10"/>
      <c r="L13" s="10"/>
      <c r="M13" s="10"/>
      <c r="N13" s="9"/>
      <c r="O13" s="10" t="s">
        <v>528</v>
      </c>
      <c r="P13" s="10" t="s">
        <v>529</v>
      </c>
      <c r="Q13" s="10"/>
      <c r="R13" s="10"/>
      <c r="S13" s="10"/>
      <c r="T13" s="9"/>
      <c r="U13" s="10" t="s">
        <v>1214</v>
      </c>
      <c r="V13" s="9" t="s">
        <v>1041</v>
      </c>
      <c r="W13" s="10"/>
      <c r="X13" s="7"/>
      <c r="Y13" s="10"/>
      <c r="Z13" s="10"/>
      <c r="AA13" s="10"/>
      <c r="AB13" s="9"/>
      <c r="AC13" s="10" t="s">
        <v>1123</v>
      </c>
      <c r="AD13" s="10"/>
      <c r="AE13" s="10"/>
      <c r="AF13" s="10"/>
      <c r="AG13" s="10"/>
      <c r="AH13" s="9"/>
      <c r="AI13" s="10" t="s">
        <v>530</v>
      </c>
      <c r="AJ13" s="10"/>
      <c r="AK13" s="10"/>
      <c r="AL13" s="10"/>
      <c r="AM13" s="10"/>
      <c r="AN13" s="9"/>
      <c r="AO13" s="10" t="s">
        <v>1179</v>
      </c>
      <c r="AP13" s="9" t="s">
        <v>1054</v>
      </c>
      <c r="AQ13" s="10"/>
      <c r="AR13" s="7"/>
      <c r="AS13" s="7"/>
      <c r="AT13" s="7"/>
      <c r="AU13" s="10"/>
      <c r="AV13" s="9"/>
      <c r="AW13" s="10" t="s">
        <v>1132</v>
      </c>
      <c r="AX13" s="10"/>
      <c r="AY13" s="10"/>
      <c r="AZ13" s="10"/>
      <c r="BA13" s="10"/>
      <c r="BB13" s="9"/>
      <c r="BC13" s="10" t="s">
        <v>531</v>
      </c>
      <c r="BD13" s="10"/>
      <c r="BE13" s="10"/>
      <c r="BF13" s="10"/>
      <c r="BG13" s="10"/>
      <c r="BH13" s="9"/>
      <c r="BI13" s="9" t="s">
        <v>1227</v>
      </c>
      <c r="BJ13" s="10"/>
      <c r="BK13" s="7"/>
      <c r="BL13" s="7"/>
      <c r="BM13" s="7"/>
      <c r="BN13" s="10"/>
      <c r="BO13" s="10"/>
      <c r="BQ13" s="11" t="s">
        <v>1118</v>
      </c>
      <c r="BR13" s="10"/>
      <c r="BS13" s="10"/>
      <c r="BT13" s="10"/>
      <c r="BU13" s="9"/>
      <c r="BW13" s="10" t="s">
        <v>532</v>
      </c>
      <c r="BX13" s="10"/>
      <c r="BY13" s="10"/>
      <c r="BZ13" s="10"/>
      <c r="CA13" s="9"/>
      <c r="CB13" s="10"/>
      <c r="CD13" s="10" t="s">
        <v>533</v>
      </c>
      <c r="CE13" s="11"/>
      <c r="CF13" s="10"/>
      <c r="CG13" s="10"/>
      <c r="CH13" s="10"/>
      <c r="CI13" s="10"/>
      <c r="CJ13" s="10"/>
      <c r="CK13" s="11" t="s">
        <v>1138</v>
      </c>
      <c r="CL13" s="10"/>
      <c r="CM13" s="10"/>
      <c r="CN13" s="10"/>
      <c r="CO13" s="10"/>
      <c r="CP13" s="9"/>
      <c r="CQ13" s="10" t="s">
        <v>534</v>
      </c>
      <c r="CR13" s="10"/>
      <c r="CS13" s="10"/>
      <c r="CT13" s="10"/>
      <c r="CU13" s="10"/>
      <c r="CV13" s="9"/>
      <c r="CW13" s="7" t="s">
        <v>1250</v>
      </c>
      <c r="CX13" s="9" t="s">
        <v>535</v>
      </c>
      <c r="CY13" s="10"/>
      <c r="CZ13" s="7"/>
      <c r="DA13" s="7"/>
      <c r="DB13" s="7"/>
      <c r="DC13" s="10"/>
      <c r="DD13" s="10"/>
      <c r="DE13" s="11" t="s">
        <v>1117</v>
      </c>
      <c r="DF13" s="10"/>
      <c r="DG13" s="10"/>
      <c r="DH13" s="10"/>
      <c r="DI13" s="10"/>
      <c r="DJ13" s="9"/>
      <c r="DK13" s="10" t="s">
        <v>536</v>
      </c>
      <c r="DL13" s="10"/>
      <c r="DM13" s="10"/>
      <c r="DN13" s="10"/>
      <c r="DO13" s="10"/>
      <c r="DP13" s="9"/>
      <c r="DQ13" s="10" t="s">
        <v>1252</v>
      </c>
      <c r="DR13" s="15" t="s">
        <v>1101</v>
      </c>
      <c r="DS13" s="10"/>
      <c r="DT13" s="10"/>
      <c r="DU13" s="10"/>
      <c r="DV13" s="10"/>
      <c r="DW13" s="10"/>
      <c r="DX13" s="10"/>
      <c r="DY13" s="7" t="s">
        <v>1150</v>
      </c>
      <c r="DZ13" s="16"/>
      <c r="EB13" s="7"/>
      <c r="EC13" s="10"/>
      <c r="ED13" s="9"/>
      <c r="EE13" s="10" t="s">
        <v>537</v>
      </c>
      <c r="EF13" s="10"/>
      <c r="EG13" s="10"/>
      <c r="EH13" s="10"/>
      <c r="EI13" s="10"/>
      <c r="EJ13" s="9"/>
      <c r="EL13" s="9" t="s">
        <v>42</v>
      </c>
      <c r="EM13" s="10"/>
      <c r="EN13" s="10"/>
      <c r="EO13" s="10"/>
      <c r="EP13" s="10"/>
      <c r="EQ13" s="10"/>
      <c r="ER13" s="10"/>
      <c r="ES13" s="11" t="s">
        <v>1213</v>
      </c>
      <c r="ET13" s="10" t="s">
        <v>1120</v>
      </c>
      <c r="EU13" s="10" t="s">
        <v>1122</v>
      </c>
      <c r="EV13" s="10"/>
      <c r="EW13" s="10"/>
      <c r="EX13" s="9"/>
      <c r="EY13" s="11"/>
      <c r="EZ13" s="10"/>
      <c r="FA13" s="10"/>
      <c r="FB13" s="10"/>
      <c r="FC13" s="10"/>
      <c r="FD13" s="9"/>
      <c r="FE13" s="22" t="s">
        <v>1257</v>
      </c>
      <c r="FF13" s="15" t="s">
        <v>1038</v>
      </c>
      <c r="FG13" s="10" t="s">
        <v>1065</v>
      </c>
      <c r="FH13" s="10"/>
      <c r="FI13" s="10"/>
      <c r="FJ13" s="10"/>
      <c r="FK13" s="10"/>
      <c r="FL13" s="9"/>
      <c r="FM13" s="7" t="s">
        <v>1120</v>
      </c>
      <c r="FN13" s="12"/>
      <c r="FO13" s="10"/>
      <c r="FP13" s="10"/>
      <c r="FQ13" s="10"/>
      <c r="FR13" s="9"/>
      <c r="FY13" s="22" t="s">
        <v>1260</v>
      </c>
    </row>
    <row r="14" spans="1:202" ht="27.6">
      <c r="A14" s="10" t="s">
        <v>1138</v>
      </c>
      <c r="B14" s="15" t="s">
        <v>1101</v>
      </c>
      <c r="C14" s="198"/>
      <c r="D14" s="10"/>
      <c r="E14" s="10"/>
      <c r="F14" s="10"/>
      <c r="G14" s="10"/>
      <c r="H14" s="10"/>
      <c r="I14" s="6" t="s">
        <v>1124</v>
      </c>
      <c r="J14" s="16" t="s">
        <v>1148</v>
      </c>
      <c r="K14" s="7" t="s">
        <v>1150</v>
      </c>
      <c r="L14" s="7"/>
      <c r="M14" s="10"/>
      <c r="N14" s="9"/>
      <c r="O14" s="10" t="s">
        <v>538</v>
      </c>
      <c r="P14" s="10"/>
      <c r="Q14" s="10"/>
      <c r="R14" s="10"/>
      <c r="S14" s="10"/>
      <c r="T14" s="9"/>
      <c r="U14" s="10"/>
      <c r="V14" s="9"/>
      <c r="W14" s="10"/>
      <c r="X14" s="7"/>
      <c r="Y14" s="10"/>
      <c r="Z14" s="10"/>
      <c r="AA14" s="10"/>
      <c r="AB14" s="10"/>
      <c r="AC14" s="10"/>
      <c r="AD14" s="10"/>
      <c r="AE14" s="10"/>
      <c r="AF14" s="10"/>
      <c r="AG14" s="10"/>
      <c r="AH14" s="9"/>
      <c r="AI14" s="10"/>
      <c r="AJ14" s="10"/>
      <c r="AK14" s="10"/>
      <c r="AL14" s="10"/>
      <c r="AM14" s="10"/>
      <c r="AN14" s="9"/>
      <c r="AO14" s="10"/>
      <c r="AP14" s="10"/>
      <c r="AQ14" s="10"/>
      <c r="AR14" s="7"/>
      <c r="AS14" s="7"/>
      <c r="AT14" s="7"/>
      <c r="AU14" s="10"/>
      <c r="AV14" s="10"/>
      <c r="AW14" s="10"/>
      <c r="AX14" s="10"/>
      <c r="AY14" s="10"/>
      <c r="AZ14" s="10"/>
      <c r="BA14" s="10"/>
      <c r="BB14" s="10"/>
      <c r="BC14" s="10"/>
      <c r="BD14" s="10"/>
      <c r="BE14" s="10"/>
      <c r="BF14" s="10"/>
      <c r="BG14" s="10"/>
      <c r="BH14" s="10"/>
      <c r="BI14" s="10"/>
      <c r="BJ14" s="10"/>
      <c r="BK14" s="7"/>
      <c r="BL14" s="7"/>
      <c r="BM14" s="7"/>
      <c r="BN14" s="10"/>
      <c r="BO14" s="10"/>
      <c r="BQ14" s="10"/>
      <c r="BR14" s="10"/>
      <c r="BS14" s="10"/>
      <c r="BT14" s="10"/>
      <c r="BU14" s="10"/>
      <c r="BW14" s="10"/>
      <c r="BX14" s="10"/>
      <c r="BY14" s="10"/>
      <c r="BZ14" s="10"/>
      <c r="CA14" s="10"/>
      <c r="CB14" s="10"/>
      <c r="CD14" s="10"/>
      <c r="CE14" s="10"/>
      <c r="CF14" s="10"/>
      <c r="CG14" s="10"/>
      <c r="CH14" s="10"/>
      <c r="CI14" s="10"/>
      <c r="CJ14" s="10"/>
      <c r="CK14" s="10"/>
      <c r="CL14" s="10"/>
      <c r="CM14" s="10"/>
      <c r="CN14" s="10"/>
      <c r="CO14" s="10"/>
      <c r="CP14" s="10"/>
      <c r="CQ14" s="10"/>
      <c r="CR14" s="10"/>
      <c r="CS14" s="10"/>
      <c r="CT14" s="10"/>
      <c r="CU14" s="10"/>
      <c r="CV14" s="10"/>
      <c r="CW14" s="7"/>
      <c r="CX14" s="10"/>
      <c r="CY14" s="10"/>
      <c r="CZ14" s="7"/>
      <c r="DA14" s="7"/>
      <c r="DB14" s="7"/>
      <c r="DC14" s="10"/>
      <c r="DD14" s="10"/>
      <c r="DE14" s="10"/>
      <c r="DF14" s="10"/>
      <c r="DG14" s="10"/>
      <c r="DH14" s="10"/>
      <c r="DI14" s="10"/>
      <c r="DJ14" s="10"/>
      <c r="DK14" s="10"/>
      <c r="DL14" s="10"/>
      <c r="DM14" s="10"/>
      <c r="DN14" s="10"/>
      <c r="DO14" s="10"/>
      <c r="DP14" s="10"/>
      <c r="DQ14" s="10"/>
    </row>
    <row r="15" spans="1:202" ht="41.4">
      <c r="A15" s="10" t="s">
        <v>1124</v>
      </c>
      <c r="B15" s="10" t="s">
        <v>1021</v>
      </c>
      <c r="C15" s="200" t="s">
        <v>1022</v>
      </c>
      <c r="D15" s="10"/>
      <c r="E15" s="10"/>
      <c r="F15" s="10"/>
      <c r="G15" s="10"/>
      <c r="H15" s="10"/>
      <c r="I15" s="11" t="s">
        <v>1116</v>
      </c>
      <c r="J15" s="10" t="s">
        <v>1123</v>
      </c>
      <c r="K15" s="10"/>
      <c r="L15" s="10"/>
      <c r="M15" s="10"/>
      <c r="N15" s="9"/>
      <c r="O15" s="10" t="s">
        <v>539</v>
      </c>
      <c r="P15" s="10" t="s">
        <v>540</v>
      </c>
      <c r="Q15" s="10"/>
      <c r="R15" s="10"/>
      <c r="S15" s="10"/>
      <c r="T15" s="9"/>
      <c r="U15" s="10" t="s">
        <v>1237</v>
      </c>
      <c r="V15" s="15" t="s">
        <v>1189</v>
      </c>
      <c r="W15" s="10" t="s">
        <v>1057</v>
      </c>
      <c r="X15" s="7" t="s">
        <v>541</v>
      </c>
      <c r="Y15" s="10" t="s">
        <v>542</v>
      </c>
      <c r="Z15" s="10" t="s">
        <v>543</v>
      </c>
      <c r="AA15" s="10" t="s">
        <v>544</v>
      </c>
      <c r="AB15" s="10" t="s">
        <v>545</v>
      </c>
      <c r="AC15" s="11" t="s">
        <v>1120</v>
      </c>
      <c r="AD15" s="7" t="s">
        <v>1142</v>
      </c>
      <c r="AE15" s="10" t="s">
        <v>1116</v>
      </c>
      <c r="AF15" s="10" t="s">
        <v>1151</v>
      </c>
      <c r="AG15" s="10" t="s">
        <v>1119</v>
      </c>
      <c r="AH15" s="9"/>
      <c r="AI15" s="11" t="s">
        <v>546</v>
      </c>
      <c r="AJ15" s="10" t="s">
        <v>547</v>
      </c>
      <c r="AK15" s="10" t="s">
        <v>548</v>
      </c>
      <c r="AL15" s="10" t="s">
        <v>549</v>
      </c>
      <c r="AM15" s="10" t="s">
        <v>550</v>
      </c>
      <c r="AN15" s="9"/>
      <c r="AO15" s="10"/>
    </row>
    <row r="16" spans="1:202" ht="27.6">
      <c r="A16" s="11" t="s">
        <v>1159</v>
      </c>
      <c r="B16" s="9" t="s">
        <v>1048</v>
      </c>
      <c r="C16" s="198" t="s">
        <v>1049</v>
      </c>
      <c r="D16" s="10"/>
      <c r="E16" s="10"/>
      <c r="F16" s="10"/>
      <c r="G16" s="10"/>
      <c r="H16" s="10"/>
      <c r="I16" s="10" t="s">
        <v>551</v>
      </c>
      <c r="J16" s="10" t="s">
        <v>1146</v>
      </c>
      <c r="L16" s="7"/>
      <c r="M16" s="10"/>
      <c r="N16" s="9"/>
      <c r="O16" s="11" t="s">
        <v>552</v>
      </c>
      <c r="P16" s="10" t="s">
        <v>553</v>
      </c>
      <c r="Q16" s="10" t="s">
        <v>1167</v>
      </c>
      <c r="R16" s="10"/>
      <c r="S16" s="10"/>
      <c r="T16" s="9"/>
      <c r="U16" s="10"/>
      <c r="V16" s="9" t="s">
        <v>1063</v>
      </c>
      <c r="W16" s="10"/>
      <c r="X16" s="7"/>
      <c r="Y16" s="7"/>
      <c r="Z16" s="7"/>
      <c r="AA16" s="10"/>
      <c r="AB16" s="10"/>
      <c r="AC16" s="7" t="s">
        <v>1245</v>
      </c>
      <c r="AD16" s="10" t="s">
        <v>1134</v>
      </c>
      <c r="AE16" s="10"/>
      <c r="AH16" s="9"/>
      <c r="AI16" s="11" t="s">
        <v>554</v>
      </c>
      <c r="AJ16" s="10" t="s">
        <v>555</v>
      </c>
      <c r="AK16" s="10" t="s">
        <v>1167</v>
      </c>
      <c r="AL16" s="10"/>
      <c r="AM16" s="10"/>
      <c r="AN16" s="9"/>
      <c r="AO16" s="10"/>
    </row>
    <row r="17" spans="1:181">
      <c r="A17" s="11" t="s">
        <v>1182</v>
      </c>
      <c r="B17" s="9" t="s">
        <v>1190</v>
      </c>
      <c r="C17" s="198"/>
      <c r="D17" s="10"/>
      <c r="E17" s="10"/>
      <c r="F17" s="10"/>
      <c r="G17" s="10"/>
      <c r="H17" s="10"/>
      <c r="I17" s="11" t="s">
        <v>1131</v>
      </c>
      <c r="J17" s="12"/>
      <c r="K17" s="10"/>
      <c r="L17" s="10"/>
      <c r="M17" s="10"/>
      <c r="N17" s="9"/>
      <c r="O17" s="11"/>
      <c r="P17" s="10"/>
      <c r="Q17" s="10"/>
      <c r="R17" s="10"/>
      <c r="S17" s="10"/>
      <c r="T17" s="9"/>
      <c r="U17" s="11"/>
      <c r="V17" s="10"/>
      <c r="W17" s="10"/>
      <c r="X17" s="10"/>
      <c r="Y17" s="10"/>
      <c r="Z17" s="9"/>
      <c r="AA17" s="10"/>
      <c r="AB17" s="10"/>
      <c r="AC17" s="7"/>
      <c r="AD17" s="10"/>
      <c r="AE17" s="10"/>
      <c r="AH17" s="10"/>
      <c r="AI17" s="10"/>
      <c r="AJ17" s="10"/>
      <c r="AK17" s="10"/>
      <c r="AL17" s="10"/>
      <c r="AM17" s="10"/>
      <c r="AN17" s="10"/>
      <c r="AO17" s="10"/>
    </row>
    <row r="18" spans="1:181" ht="27.6">
      <c r="A18" s="11" t="s">
        <v>1125</v>
      </c>
      <c r="B18" s="9" t="s">
        <v>1074</v>
      </c>
      <c r="C18" s="198" t="s">
        <v>1105</v>
      </c>
      <c r="D18" s="10"/>
      <c r="E18" s="10"/>
      <c r="F18" s="10"/>
      <c r="G18" s="10"/>
      <c r="H18" s="10"/>
      <c r="I18" s="11" t="s">
        <v>1123</v>
      </c>
      <c r="J18" s="10" t="s">
        <v>1141</v>
      </c>
      <c r="K18" s="10" t="s">
        <v>1148</v>
      </c>
      <c r="L18" s="10" t="s">
        <v>1152</v>
      </c>
      <c r="M18" s="10"/>
      <c r="N18" s="9"/>
      <c r="O18" s="11" t="s">
        <v>556</v>
      </c>
      <c r="P18" s="10"/>
      <c r="Q18" s="10"/>
      <c r="R18" s="10"/>
      <c r="S18" s="10"/>
      <c r="T18" s="9"/>
      <c r="U18" s="10"/>
      <c r="V18" s="10"/>
      <c r="W18" s="10"/>
      <c r="X18" s="10"/>
      <c r="Y18" s="10"/>
      <c r="Z18" s="10"/>
      <c r="AA18" s="10"/>
      <c r="AB18" s="10"/>
      <c r="AC18" s="7"/>
      <c r="AD18" s="10"/>
      <c r="AE18" s="10"/>
      <c r="AH18" s="10"/>
      <c r="AI18" s="10"/>
      <c r="AJ18" s="10"/>
      <c r="AK18" s="10"/>
      <c r="AL18" s="10"/>
      <c r="AM18" s="10"/>
      <c r="AN18" s="10"/>
      <c r="AO18" s="10"/>
    </row>
    <row r="19" spans="1:181" ht="27.6">
      <c r="A19" s="6" t="s">
        <v>1162</v>
      </c>
      <c r="B19" s="9" t="s">
        <v>1074</v>
      </c>
      <c r="C19" s="198" t="s">
        <v>1105</v>
      </c>
      <c r="D19" s="10"/>
      <c r="E19" s="10"/>
      <c r="F19" s="10"/>
      <c r="G19" s="10"/>
      <c r="H19" s="10"/>
      <c r="I19" s="11" t="s">
        <v>1123</v>
      </c>
      <c r="J19" s="10" t="s">
        <v>1141</v>
      </c>
      <c r="K19" s="10" t="s">
        <v>1148</v>
      </c>
      <c r="L19" s="10" t="s">
        <v>1152</v>
      </c>
      <c r="M19" s="10"/>
      <c r="N19" s="9"/>
      <c r="O19" s="11" t="s">
        <v>557</v>
      </c>
      <c r="P19" s="10" t="s">
        <v>558</v>
      </c>
      <c r="Q19" s="7" t="s">
        <v>559</v>
      </c>
      <c r="R19" s="10" t="s">
        <v>560</v>
      </c>
      <c r="S19" s="10" t="s">
        <v>561</v>
      </c>
      <c r="T19" s="9" t="s">
        <v>562</v>
      </c>
      <c r="U19" s="10" t="s">
        <v>1230</v>
      </c>
    </row>
    <row r="20" spans="1:181" ht="24">
      <c r="A20" s="6" t="s">
        <v>1140</v>
      </c>
      <c r="B20" s="15" t="s">
        <v>1101</v>
      </c>
      <c r="C20" s="198"/>
      <c r="D20" s="10"/>
      <c r="E20" s="10"/>
      <c r="F20" s="10"/>
      <c r="G20" s="10"/>
      <c r="H20" s="10"/>
      <c r="I20" s="6" t="s">
        <v>1124</v>
      </c>
      <c r="J20" s="16" t="s">
        <v>1148</v>
      </c>
      <c r="K20" s="7" t="s">
        <v>1150</v>
      </c>
      <c r="L20" s="7"/>
      <c r="M20" s="10"/>
      <c r="N20" s="9"/>
      <c r="O20" s="11" t="s">
        <v>563</v>
      </c>
      <c r="P20" s="10"/>
      <c r="Q20" s="10"/>
      <c r="R20" s="10"/>
      <c r="S20" s="10"/>
      <c r="T20" s="9"/>
      <c r="U20" s="10"/>
    </row>
    <row r="21" spans="1:181" ht="27.6">
      <c r="A21" s="11" t="s">
        <v>1120</v>
      </c>
      <c r="B21" s="9" t="s">
        <v>1058</v>
      </c>
      <c r="C21" s="198" t="s">
        <v>1098</v>
      </c>
      <c r="D21" s="10"/>
      <c r="E21" s="10"/>
      <c r="F21" s="10"/>
      <c r="G21" s="10"/>
      <c r="H21" s="10"/>
      <c r="I21" s="11" t="s">
        <v>1134</v>
      </c>
      <c r="J21" s="10" t="s">
        <v>1131</v>
      </c>
      <c r="K21" s="10"/>
      <c r="L21" s="10"/>
      <c r="M21" s="10"/>
      <c r="N21" s="9"/>
      <c r="O21" s="7" t="s">
        <v>564</v>
      </c>
      <c r="P21" s="10" t="s">
        <v>1167</v>
      </c>
      <c r="Q21" s="10"/>
      <c r="R21" s="10"/>
      <c r="S21" s="10"/>
      <c r="T21" s="9"/>
      <c r="U21" s="10"/>
      <c r="V21" s="10" t="s">
        <v>1060</v>
      </c>
      <c r="W21" s="11" t="s">
        <v>1206</v>
      </c>
      <c r="X21" s="10"/>
      <c r="Y21" s="10"/>
      <c r="Z21" s="10"/>
      <c r="AA21" s="10"/>
      <c r="AB21" s="10"/>
      <c r="AC21" s="11" t="s">
        <v>1119</v>
      </c>
      <c r="AD21" s="10"/>
      <c r="AE21" s="10"/>
      <c r="AF21" s="10"/>
      <c r="AG21" s="10"/>
      <c r="AH21" s="9"/>
      <c r="AI21" s="10" t="s">
        <v>565</v>
      </c>
      <c r="AJ21" s="10"/>
      <c r="AK21" s="10"/>
      <c r="AL21" s="10"/>
      <c r="AM21" s="10"/>
      <c r="AN21" s="9"/>
      <c r="AO21" s="10"/>
      <c r="AP21" s="15" t="s">
        <v>1101</v>
      </c>
      <c r="AQ21" s="10"/>
      <c r="AR21" s="10"/>
      <c r="AS21" s="10"/>
      <c r="AT21" s="10"/>
      <c r="AU21" s="10"/>
      <c r="AV21" s="10"/>
      <c r="AW21" s="6" t="s">
        <v>1124</v>
      </c>
      <c r="AX21" s="16"/>
      <c r="AY21" s="7"/>
      <c r="AZ21" s="7"/>
      <c r="BA21" s="10"/>
      <c r="BB21" s="9"/>
      <c r="BC21" s="10" t="s">
        <v>566</v>
      </c>
      <c r="BD21" s="10"/>
      <c r="BE21" s="10"/>
      <c r="BF21" s="10"/>
      <c r="BG21" s="10"/>
      <c r="BH21" s="9"/>
      <c r="BI21" s="10"/>
    </row>
    <row r="22" spans="1:181" ht="69">
      <c r="A22" s="11" t="s">
        <v>1183</v>
      </c>
      <c r="B22" s="10" t="s">
        <v>1031</v>
      </c>
      <c r="C22" s="201" t="s">
        <v>1030</v>
      </c>
      <c r="D22" s="7"/>
      <c r="E22" s="10"/>
      <c r="F22" s="10"/>
      <c r="G22" s="10"/>
      <c r="H22" s="10"/>
      <c r="I22" s="11" t="s">
        <v>1122</v>
      </c>
      <c r="J22" s="10"/>
      <c r="K22" s="10"/>
      <c r="L22" s="10"/>
      <c r="M22" s="10"/>
      <c r="N22" s="9"/>
      <c r="O22" s="10" t="s">
        <v>1167</v>
      </c>
      <c r="P22" s="10"/>
      <c r="Q22" s="10"/>
      <c r="R22" s="10"/>
      <c r="S22" s="10"/>
      <c r="T22" s="9"/>
      <c r="U22" s="10" t="s">
        <v>1238</v>
      </c>
      <c r="V22" s="9" t="s">
        <v>1074</v>
      </c>
      <c r="W22" s="10" t="s">
        <v>1105</v>
      </c>
      <c r="X22" s="10"/>
      <c r="Y22" s="10"/>
      <c r="Z22" s="10"/>
      <c r="AA22" s="10"/>
      <c r="AB22" s="10"/>
      <c r="AC22" s="11" t="s">
        <v>1123</v>
      </c>
      <c r="AD22" s="10" t="s">
        <v>1141</v>
      </c>
      <c r="AE22" s="10" t="s">
        <v>1148</v>
      </c>
      <c r="AF22" s="10" t="s">
        <v>1152</v>
      </c>
      <c r="AG22" s="10"/>
      <c r="AH22" s="9"/>
      <c r="AI22" s="10" t="s">
        <v>567</v>
      </c>
      <c r="AJ22" s="9" t="s">
        <v>568</v>
      </c>
      <c r="AO22" s="22" t="s">
        <v>1222</v>
      </c>
      <c r="AP22" s="9" t="s">
        <v>1069</v>
      </c>
      <c r="AQ22" s="10"/>
      <c r="AR22" s="10"/>
      <c r="AS22" s="10"/>
      <c r="AT22" s="10"/>
      <c r="AU22" s="10"/>
      <c r="AV22" s="9"/>
      <c r="AW22" s="10" t="s">
        <v>1218</v>
      </c>
      <c r="AX22" s="12"/>
      <c r="AY22" s="10"/>
      <c r="AZ22" s="10"/>
      <c r="BA22" s="10"/>
      <c r="BB22" s="9"/>
      <c r="BC22" s="10" t="s">
        <v>569</v>
      </c>
      <c r="BD22" s="10" t="s">
        <v>570</v>
      </c>
      <c r="BE22" s="10"/>
      <c r="BF22" s="10"/>
      <c r="BG22" s="10"/>
      <c r="BH22" s="9"/>
      <c r="BI22" s="10" t="s">
        <v>1232</v>
      </c>
      <c r="BJ22" s="15" t="s">
        <v>1205</v>
      </c>
      <c r="BK22" s="10"/>
      <c r="BL22" s="10"/>
      <c r="BM22" s="7"/>
      <c r="BN22" s="10"/>
      <c r="BO22" s="10"/>
      <c r="BP22" s="9"/>
      <c r="BQ22" s="7" t="s">
        <v>1140</v>
      </c>
      <c r="BW22" s="10" t="s">
        <v>571</v>
      </c>
      <c r="CC22" s="22" t="s">
        <v>572</v>
      </c>
      <c r="CD22" s="9" t="s">
        <v>42</v>
      </c>
      <c r="CE22" s="10"/>
      <c r="CF22" s="10"/>
      <c r="CG22" s="10"/>
      <c r="CH22" s="10"/>
      <c r="CI22" s="10"/>
      <c r="CJ22" s="10"/>
      <c r="CK22" s="11" t="s">
        <v>1213</v>
      </c>
      <c r="CL22" s="10" t="s">
        <v>1120</v>
      </c>
      <c r="CM22" s="10" t="s">
        <v>1122</v>
      </c>
      <c r="CN22" s="10"/>
      <c r="CO22" s="10"/>
      <c r="CP22" s="9"/>
      <c r="CQ22" s="11"/>
      <c r="CR22" s="10"/>
      <c r="CS22" s="10"/>
      <c r="CT22" s="10"/>
      <c r="CU22" s="10"/>
      <c r="CV22" s="9"/>
      <c r="CW22" s="22" t="s">
        <v>1251</v>
      </c>
      <c r="CX22" s="10" t="s">
        <v>1103</v>
      </c>
      <c r="CY22" s="9" t="s">
        <v>1068</v>
      </c>
      <c r="CZ22" s="10"/>
      <c r="DA22" s="10"/>
      <c r="DB22" s="10"/>
      <c r="DC22" s="10"/>
      <c r="DD22" s="10"/>
      <c r="DE22" s="11" t="s">
        <v>1137</v>
      </c>
      <c r="DF22" s="7" t="s">
        <v>1118</v>
      </c>
      <c r="DG22" s="7"/>
      <c r="DH22" s="7"/>
      <c r="DI22" s="10"/>
      <c r="DJ22" s="9"/>
      <c r="DK22" s="11" t="s">
        <v>1221</v>
      </c>
      <c r="DL22" s="10"/>
      <c r="DM22" s="10"/>
      <c r="DN22" s="10"/>
      <c r="DO22" s="10"/>
      <c r="DP22" s="9"/>
      <c r="DQ22" s="22" t="s">
        <v>153</v>
      </c>
    </row>
    <row r="23" spans="1:181" ht="27.6">
      <c r="A23" s="11" t="s">
        <v>1153</v>
      </c>
      <c r="B23" s="15" t="s">
        <v>1024</v>
      </c>
      <c r="C23" s="198" t="s">
        <v>1025</v>
      </c>
      <c r="D23" s="10"/>
      <c r="E23" s="10"/>
      <c r="F23" s="10"/>
      <c r="G23" s="10"/>
      <c r="H23" s="10"/>
      <c r="I23" s="6" t="s">
        <v>1118</v>
      </c>
      <c r="J23" s="7" t="s">
        <v>1141</v>
      </c>
      <c r="K23" s="7" t="s">
        <v>1123</v>
      </c>
      <c r="L23" s="7"/>
      <c r="M23" s="10"/>
      <c r="N23" s="9"/>
      <c r="O23" s="10" t="s">
        <v>573</v>
      </c>
      <c r="P23" s="10" t="s">
        <v>574</v>
      </c>
      <c r="Q23" s="10" t="s">
        <v>575</v>
      </c>
      <c r="R23" s="10"/>
      <c r="S23" s="10"/>
      <c r="T23" s="9"/>
      <c r="U23" s="10"/>
    </row>
    <row r="24" spans="1:181" ht="36">
      <c r="A24" s="10" t="s">
        <v>1184</v>
      </c>
      <c r="B24" s="9" t="s">
        <v>42</v>
      </c>
      <c r="C24" s="198"/>
      <c r="D24" s="10"/>
      <c r="E24" s="10"/>
      <c r="F24" s="10"/>
      <c r="G24" s="10"/>
      <c r="H24" s="10"/>
      <c r="I24" s="11" t="s">
        <v>1213</v>
      </c>
      <c r="J24" s="10" t="s">
        <v>1120</v>
      </c>
      <c r="K24" s="10" t="s">
        <v>1122</v>
      </c>
      <c r="L24" s="10"/>
      <c r="M24" s="10"/>
      <c r="N24" s="9"/>
      <c r="O24" s="11"/>
      <c r="P24" s="10"/>
      <c r="Q24" s="10"/>
      <c r="R24" s="10"/>
      <c r="S24" s="10"/>
      <c r="T24" s="9"/>
      <c r="U24" s="22" t="s">
        <v>1239</v>
      </c>
      <c r="V24" s="15" t="s">
        <v>1046</v>
      </c>
      <c r="W24" s="10" t="s">
        <v>1096</v>
      </c>
      <c r="X24" s="10"/>
      <c r="Y24" s="10"/>
      <c r="Z24" s="10"/>
      <c r="AA24" s="10"/>
      <c r="AB24" s="10"/>
      <c r="AC24" s="11" t="s">
        <v>1120</v>
      </c>
      <c r="AD24" s="10"/>
      <c r="AE24" s="10"/>
      <c r="AF24" s="10"/>
      <c r="AG24" s="10"/>
      <c r="AH24" s="9"/>
      <c r="AI24" s="11"/>
      <c r="AJ24" s="10"/>
      <c r="AK24" s="10"/>
      <c r="AL24" s="10"/>
      <c r="AM24" s="10"/>
      <c r="AN24" s="9"/>
      <c r="AO24" s="10"/>
    </row>
    <row r="25" spans="1:181" ht="27.6">
      <c r="A25" s="10" t="s">
        <v>1186</v>
      </c>
      <c r="B25" s="10" t="s">
        <v>1040</v>
      </c>
      <c r="C25" s="200"/>
      <c r="D25" s="10"/>
      <c r="E25" s="10"/>
      <c r="F25" s="10"/>
      <c r="G25" s="10"/>
      <c r="H25" s="10"/>
      <c r="I25" s="11" t="s">
        <v>1126</v>
      </c>
      <c r="J25" s="7"/>
      <c r="K25" s="10"/>
      <c r="L25" s="10"/>
      <c r="M25" s="10"/>
      <c r="N25" s="9"/>
      <c r="O25" s="10" t="s">
        <v>576</v>
      </c>
      <c r="P25" s="10"/>
      <c r="Q25" s="10"/>
      <c r="R25" s="10"/>
      <c r="S25" s="10"/>
      <c r="T25" s="9"/>
      <c r="U25" s="10"/>
      <c r="V25" s="9" t="s">
        <v>1034</v>
      </c>
      <c r="W25" s="10"/>
      <c r="X25" s="10"/>
      <c r="Y25" s="10"/>
      <c r="Z25" s="10"/>
      <c r="AA25" s="10"/>
      <c r="AB25" s="10"/>
      <c r="AC25" s="11" t="s">
        <v>1123</v>
      </c>
      <c r="AD25" s="12"/>
      <c r="AE25" s="10"/>
      <c r="AF25" s="10"/>
      <c r="AG25" s="10"/>
      <c r="AH25" s="9"/>
      <c r="AI25" s="11" t="s">
        <v>577</v>
      </c>
      <c r="AJ25" s="7"/>
      <c r="AK25" s="10"/>
      <c r="AL25" s="10"/>
      <c r="AM25" s="10"/>
      <c r="AN25" s="9"/>
    </row>
    <row r="26" spans="1:181" ht="48">
      <c r="A26" s="6" t="s">
        <v>1123</v>
      </c>
      <c r="B26" s="9" t="s">
        <v>1029</v>
      </c>
      <c r="C26" s="198" t="s">
        <v>1067</v>
      </c>
      <c r="D26" s="7"/>
      <c r="E26" s="10"/>
      <c r="F26" s="10"/>
      <c r="G26" s="10"/>
      <c r="H26" s="10"/>
      <c r="I26" s="11" t="s">
        <v>1121</v>
      </c>
      <c r="J26" s="10"/>
      <c r="K26" s="10"/>
      <c r="L26" s="10"/>
      <c r="M26" s="10"/>
      <c r="N26" s="9"/>
      <c r="O26" s="10" t="s">
        <v>578</v>
      </c>
      <c r="P26" s="10"/>
      <c r="Q26" s="10"/>
      <c r="R26" s="10"/>
      <c r="S26" s="10"/>
      <c r="T26" s="9"/>
      <c r="U26" s="10" t="s">
        <v>1172</v>
      </c>
      <c r="V26" s="9" t="s">
        <v>1042</v>
      </c>
      <c r="W26" s="10"/>
      <c r="X26" s="10"/>
      <c r="Y26" s="10"/>
      <c r="Z26" s="10"/>
      <c r="AA26" s="10"/>
      <c r="AB26" s="10"/>
      <c r="AC26" s="11" t="s">
        <v>579</v>
      </c>
      <c r="AD26" s="10"/>
      <c r="AE26" s="10"/>
      <c r="AF26" s="10"/>
      <c r="AG26" s="10"/>
      <c r="AH26" s="9"/>
      <c r="AI26" s="10" t="s">
        <v>580</v>
      </c>
      <c r="AJ26" s="10"/>
      <c r="AK26" s="10"/>
      <c r="AL26" s="10"/>
      <c r="AM26" s="10"/>
      <c r="AN26" s="9"/>
      <c r="AO26" s="10" t="s">
        <v>1223</v>
      </c>
      <c r="AP26" s="9" t="s">
        <v>1059</v>
      </c>
      <c r="AQ26" s="10"/>
      <c r="AR26" s="10"/>
      <c r="AS26" s="10"/>
      <c r="AT26" s="10"/>
      <c r="AU26" s="10"/>
      <c r="AV26" s="10"/>
      <c r="AW26" s="11" t="s">
        <v>1135</v>
      </c>
      <c r="AX26" s="10"/>
      <c r="AY26" s="10"/>
      <c r="AZ26" s="10"/>
      <c r="BA26" s="10"/>
      <c r="BB26" s="9"/>
      <c r="BC26" s="10" t="s">
        <v>581</v>
      </c>
      <c r="BD26" s="10"/>
      <c r="BE26" s="10"/>
      <c r="BF26" s="10"/>
      <c r="BG26" s="10"/>
      <c r="BH26" s="9"/>
      <c r="BI26" s="10" t="s">
        <v>1233</v>
      </c>
      <c r="BJ26" s="9" t="s">
        <v>1106</v>
      </c>
      <c r="BK26" s="7" t="s">
        <v>1106</v>
      </c>
      <c r="BL26" s="7"/>
      <c r="BM26" s="7"/>
      <c r="BN26" s="7"/>
      <c r="BO26" s="7"/>
      <c r="BP26" s="10"/>
      <c r="BQ26" s="6" t="s">
        <v>1245</v>
      </c>
      <c r="BR26" s="10"/>
      <c r="BS26" s="10"/>
      <c r="BT26" s="10"/>
      <c r="BU26" s="10"/>
      <c r="BV26" s="9"/>
      <c r="BW26" s="10" t="s">
        <v>582</v>
      </c>
      <c r="BX26" s="10" t="s">
        <v>583</v>
      </c>
      <c r="BY26" s="10"/>
      <c r="BZ26" s="10"/>
      <c r="CA26" s="10"/>
      <c r="CB26" s="9"/>
      <c r="CC26" s="10"/>
      <c r="CD26" s="9" t="s">
        <v>584</v>
      </c>
      <c r="CE26" s="10" t="s">
        <v>1107</v>
      </c>
      <c r="CF26" s="10" t="s">
        <v>1113</v>
      </c>
      <c r="CG26" s="10"/>
      <c r="CH26" s="10"/>
      <c r="CI26" s="10"/>
      <c r="CJ26" s="10"/>
      <c r="CK26" s="11" t="s">
        <v>1245</v>
      </c>
      <c r="CL26" s="10"/>
      <c r="CM26" s="10"/>
      <c r="CN26" s="10"/>
      <c r="CO26" s="10"/>
      <c r="CP26" s="9"/>
      <c r="CQ26" s="10" t="s">
        <v>585</v>
      </c>
      <c r="CR26" s="10" t="s">
        <v>586</v>
      </c>
      <c r="CS26" s="10" t="s">
        <v>587</v>
      </c>
      <c r="CT26" s="10"/>
      <c r="CU26" s="10"/>
      <c r="CV26" s="9"/>
      <c r="CW26" s="10"/>
      <c r="CX26" s="7" t="s">
        <v>1086</v>
      </c>
      <c r="CY26" s="11"/>
      <c r="CZ26" s="10"/>
      <c r="DA26" s="10"/>
      <c r="DB26" s="10"/>
      <c r="DC26" s="10"/>
      <c r="DD26" s="10"/>
      <c r="DE26" s="6" t="s">
        <v>1245</v>
      </c>
      <c r="DF26" s="10"/>
      <c r="DG26" s="10"/>
      <c r="DH26" s="10"/>
      <c r="DI26" s="10"/>
      <c r="DJ26" s="9"/>
      <c r="DK26" s="7" t="s">
        <v>588</v>
      </c>
      <c r="DL26" s="10" t="s">
        <v>589</v>
      </c>
      <c r="DM26" s="10" t="s">
        <v>590</v>
      </c>
      <c r="DN26" s="10"/>
      <c r="DO26" s="10"/>
      <c r="DP26" s="9"/>
      <c r="DQ26" s="7" t="s">
        <v>1254</v>
      </c>
    </row>
    <row r="27" spans="1:181" ht="27.6">
      <c r="A27" s="6" t="s">
        <v>1185</v>
      </c>
      <c r="B27" s="13" t="s">
        <v>1021</v>
      </c>
      <c r="C27" s="202" t="s">
        <v>1022</v>
      </c>
      <c r="D27" s="14"/>
      <c r="E27" s="14"/>
      <c r="F27" s="14"/>
      <c r="G27" s="14"/>
      <c r="H27" s="13"/>
      <c r="I27" s="10" t="s">
        <v>1116</v>
      </c>
      <c r="J27" s="12" t="s">
        <v>1123</v>
      </c>
      <c r="K27" s="14"/>
      <c r="L27" s="14"/>
      <c r="M27" s="14"/>
      <c r="N27" s="13"/>
      <c r="O27" s="10" t="s">
        <v>591</v>
      </c>
      <c r="P27" s="10" t="s">
        <v>592</v>
      </c>
      <c r="Q27" s="14"/>
      <c r="R27" s="14"/>
      <c r="S27" s="14"/>
      <c r="T27" s="13"/>
      <c r="U27" s="10" t="s">
        <v>1240</v>
      </c>
      <c r="V27" s="9" t="s">
        <v>1047</v>
      </c>
      <c r="W27" s="10"/>
      <c r="X27" s="10"/>
      <c r="Y27" s="10"/>
      <c r="Z27" s="10"/>
      <c r="AA27" s="10"/>
      <c r="AB27" s="10"/>
      <c r="AC27" s="6" t="s">
        <v>1124</v>
      </c>
      <c r="AD27" s="12" t="s">
        <v>1143</v>
      </c>
      <c r="AE27" s="10"/>
      <c r="AF27" s="10"/>
      <c r="AG27" s="10"/>
      <c r="AH27" s="9"/>
      <c r="AI27" s="11" t="s">
        <v>593</v>
      </c>
      <c r="AJ27" s="10"/>
      <c r="AK27" s="10"/>
      <c r="AL27" s="10"/>
      <c r="AM27" s="10"/>
      <c r="AN27" s="10"/>
      <c r="AO27" s="10" t="s">
        <v>1224</v>
      </c>
      <c r="AP27" s="10" t="s">
        <v>1227</v>
      </c>
      <c r="AQ27" s="11"/>
      <c r="AR27" s="7"/>
      <c r="AS27" s="7"/>
      <c r="AT27" s="7"/>
      <c r="AU27" s="10"/>
      <c r="AV27" s="10"/>
      <c r="AW27" s="11" t="s">
        <v>1118</v>
      </c>
      <c r="AX27" s="12"/>
      <c r="AY27" s="10"/>
      <c r="AZ27" s="10"/>
      <c r="BA27" s="10"/>
      <c r="BB27" s="9"/>
      <c r="BC27" s="10" t="s">
        <v>594</v>
      </c>
      <c r="BD27" s="10"/>
      <c r="BE27" s="10"/>
      <c r="BF27" s="10"/>
      <c r="BG27" s="10"/>
      <c r="BH27" s="10"/>
      <c r="BI27" s="10" t="s">
        <v>1234</v>
      </c>
      <c r="BJ27" s="10" t="s">
        <v>1059</v>
      </c>
      <c r="BK27" s="11"/>
      <c r="BL27" s="10"/>
      <c r="BM27" s="10"/>
      <c r="BN27" s="10"/>
      <c r="BO27" s="10"/>
      <c r="BP27" s="10"/>
      <c r="BQ27" s="11" t="s">
        <v>1135</v>
      </c>
      <c r="BR27" s="12"/>
      <c r="BS27" s="10"/>
      <c r="BT27" s="10"/>
      <c r="BU27" s="10"/>
      <c r="BV27" s="9"/>
      <c r="BW27" s="10" t="s">
        <v>595</v>
      </c>
      <c r="BX27" s="10"/>
      <c r="BY27" s="10"/>
      <c r="BZ27" s="10"/>
      <c r="CA27" s="10"/>
      <c r="CB27" s="10"/>
      <c r="CC27" s="10" t="s">
        <v>596</v>
      </c>
      <c r="CD27" s="10"/>
      <c r="CE27" s="10"/>
      <c r="CF27" s="10"/>
      <c r="CG27" s="10"/>
      <c r="CH27" s="10"/>
      <c r="CI27" s="10"/>
      <c r="CJ27" s="10"/>
      <c r="CK27" s="10"/>
      <c r="CL27" s="10"/>
      <c r="CM27" s="10"/>
      <c r="CN27" s="10"/>
      <c r="CO27" s="10"/>
      <c r="CP27" s="10"/>
      <c r="CQ27" s="10"/>
      <c r="CR27" s="10"/>
      <c r="CS27" s="10"/>
      <c r="CT27" s="10"/>
      <c r="CU27" s="10"/>
      <c r="CV27" s="10"/>
      <c r="CW27" s="10"/>
      <c r="CX27" s="7"/>
      <c r="CY27" s="10"/>
      <c r="CZ27" s="10"/>
      <c r="DA27" s="10"/>
      <c r="DB27" s="10"/>
      <c r="DC27" s="10"/>
      <c r="DD27" s="10"/>
      <c r="DE27" s="7"/>
      <c r="DF27" s="10"/>
      <c r="DG27" s="10"/>
      <c r="DH27" s="10"/>
      <c r="DI27" s="10"/>
      <c r="DJ27" s="10"/>
      <c r="DK27" s="7"/>
      <c r="DL27" s="10"/>
      <c r="DM27" s="10"/>
      <c r="DN27" s="10"/>
      <c r="DO27" s="10"/>
      <c r="DP27" s="10"/>
      <c r="DQ27" s="7"/>
    </row>
    <row r="28" spans="1:181" ht="82.8">
      <c r="A28" s="11" t="s">
        <v>1186</v>
      </c>
      <c r="B28" s="9" t="s">
        <v>1036</v>
      </c>
      <c r="C28" s="198"/>
      <c r="D28" s="10"/>
      <c r="E28" s="10"/>
      <c r="F28" s="10"/>
      <c r="G28" s="10"/>
      <c r="H28" s="10"/>
      <c r="I28" s="6" t="s">
        <v>1124</v>
      </c>
      <c r="J28" s="10" t="s">
        <v>1143</v>
      </c>
      <c r="K28" s="10"/>
      <c r="L28" s="10"/>
      <c r="M28" s="10"/>
      <c r="N28" s="9"/>
      <c r="O28" s="10" t="s">
        <v>597</v>
      </c>
      <c r="P28" s="10" t="s">
        <v>598</v>
      </c>
      <c r="Q28" s="10"/>
      <c r="R28" s="10"/>
      <c r="S28" s="10"/>
      <c r="T28" s="9"/>
      <c r="U28" s="10" t="s">
        <v>1175</v>
      </c>
      <c r="V28" s="15" t="s">
        <v>1053</v>
      </c>
      <c r="W28" s="10" t="s">
        <v>1039</v>
      </c>
      <c r="X28" s="10"/>
      <c r="Y28" s="10"/>
      <c r="Z28" s="10"/>
      <c r="AA28" s="10"/>
      <c r="AB28" s="10"/>
      <c r="AC28" s="6" t="s">
        <v>1124</v>
      </c>
      <c r="AD28" s="10" t="s">
        <v>1144</v>
      </c>
      <c r="AE28" s="10" t="s">
        <v>1200</v>
      </c>
      <c r="AF28" s="10" t="s">
        <v>1123</v>
      </c>
      <c r="AG28" s="10"/>
      <c r="AH28" s="9"/>
      <c r="AI28" s="10" t="s">
        <v>599</v>
      </c>
      <c r="AJ28" s="10" t="s">
        <v>600</v>
      </c>
      <c r="AK28" s="10" t="s">
        <v>601</v>
      </c>
      <c r="AM28" s="10"/>
      <c r="AN28" s="9"/>
      <c r="AO28" s="10" t="s">
        <v>1225</v>
      </c>
    </row>
    <row r="29" spans="1:181" ht="27.6">
      <c r="A29" s="6" t="s">
        <v>1118</v>
      </c>
      <c r="B29" s="15" t="s">
        <v>1101</v>
      </c>
      <c r="C29" s="198"/>
      <c r="D29" s="10"/>
      <c r="E29" s="10"/>
      <c r="F29" s="10"/>
      <c r="G29" s="10"/>
      <c r="H29" s="10"/>
      <c r="I29" s="6" t="s">
        <v>1124</v>
      </c>
      <c r="J29" s="7" t="s">
        <v>1148</v>
      </c>
      <c r="K29" s="7" t="s">
        <v>1150</v>
      </c>
      <c r="L29" s="7"/>
      <c r="M29" s="10"/>
      <c r="N29" s="9"/>
      <c r="O29" s="10" t="s">
        <v>1221</v>
      </c>
      <c r="P29" s="10"/>
      <c r="Q29" s="10"/>
      <c r="R29" s="10"/>
      <c r="S29" s="10"/>
      <c r="T29" s="9"/>
      <c r="U29" s="10" t="s">
        <v>1230</v>
      </c>
    </row>
    <row r="30" spans="1:181" ht="41.4">
      <c r="A30" s="11" t="s">
        <v>1157</v>
      </c>
      <c r="B30" s="15" t="s">
        <v>1053</v>
      </c>
      <c r="C30" s="203" t="s">
        <v>1039</v>
      </c>
      <c r="D30" s="9"/>
      <c r="E30" s="9"/>
      <c r="F30" s="9"/>
      <c r="G30" s="9"/>
      <c r="H30" s="9"/>
      <c r="I30" s="15" t="s">
        <v>1124</v>
      </c>
      <c r="J30" s="9" t="s">
        <v>1144</v>
      </c>
      <c r="K30" s="9" t="s">
        <v>1200</v>
      </c>
      <c r="L30" s="9" t="s">
        <v>1123</v>
      </c>
      <c r="M30" s="9"/>
      <c r="N30" s="9"/>
      <c r="O30" s="9" t="s">
        <v>602</v>
      </c>
      <c r="P30" s="9" t="s">
        <v>603</v>
      </c>
      <c r="Q30" s="9" t="s">
        <v>604</v>
      </c>
      <c r="R30" s="9" t="s">
        <v>605</v>
      </c>
      <c r="S30" s="9"/>
      <c r="T30" s="9"/>
      <c r="U30" s="9" t="s">
        <v>1241</v>
      </c>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row>
    <row r="31" spans="1:181" ht="24">
      <c r="A31" s="6" t="s">
        <v>1149</v>
      </c>
      <c r="B31" s="15">
        <v>0</v>
      </c>
      <c r="C31" s="204">
        <v>0</v>
      </c>
      <c r="D31" s="7">
        <v>0</v>
      </c>
      <c r="E31" s="7">
        <v>0</v>
      </c>
      <c r="F31" s="7">
        <v>0</v>
      </c>
      <c r="G31" s="7">
        <v>0</v>
      </c>
      <c r="H31" s="7">
        <v>0</v>
      </c>
      <c r="I31" s="6">
        <v>0</v>
      </c>
      <c r="J31" s="7">
        <v>0</v>
      </c>
      <c r="K31" s="7">
        <v>0</v>
      </c>
      <c r="L31" s="7">
        <v>0</v>
      </c>
      <c r="M31" s="7">
        <v>0</v>
      </c>
      <c r="N31" s="15">
        <v>0</v>
      </c>
      <c r="O31" s="7">
        <v>0</v>
      </c>
      <c r="P31" s="7">
        <v>0</v>
      </c>
      <c r="Q31" s="7">
        <v>0</v>
      </c>
      <c r="R31" s="7">
        <v>0</v>
      </c>
      <c r="S31" s="7">
        <v>0</v>
      </c>
      <c r="T31" s="15">
        <v>0</v>
      </c>
      <c r="U31" s="7">
        <v>0</v>
      </c>
      <c r="V31" s="7">
        <v>0</v>
      </c>
      <c r="W31" s="7">
        <v>0</v>
      </c>
      <c r="X31" s="7">
        <v>0</v>
      </c>
      <c r="Y31" s="7">
        <v>0</v>
      </c>
      <c r="Z31" s="7">
        <v>0</v>
      </c>
      <c r="AA31" s="7">
        <v>0</v>
      </c>
      <c r="AB31" s="7">
        <v>0</v>
      </c>
      <c r="AC31" s="7">
        <v>0</v>
      </c>
      <c r="AD31" s="7">
        <v>0</v>
      </c>
      <c r="AE31" s="7">
        <v>0</v>
      </c>
      <c r="AF31" s="7">
        <v>0</v>
      </c>
      <c r="AG31" s="7">
        <v>0</v>
      </c>
      <c r="AH31" s="7">
        <v>0</v>
      </c>
      <c r="AI31" s="7">
        <v>0</v>
      </c>
      <c r="AJ31" s="7">
        <v>0</v>
      </c>
      <c r="AK31" s="7">
        <v>0</v>
      </c>
      <c r="AL31" s="7">
        <v>0</v>
      </c>
      <c r="AM31" s="7">
        <v>0</v>
      </c>
      <c r="AN31" s="7">
        <v>0</v>
      </c>
      <c r="AO31" s="7">
        <v>0</v>
      </c>
      <c r="AP31" s="7">
        <v>0</v>
      </c>
      <c r="AQ31" s="7">
        <v>0</v>
      </c>
      <c r="AR31" s="7">
        <v>0</v>
      </c>
      <c r="AS31" s="7">
        <v>0</v>
      </c>
      <c r="AT31" s="7">
        <v>0</v>
      </c>
      <c r="AU31" s="7">
        <v>0</v>
      </c>
      <c r="AV31" s="7">
        <v>0</v>
      </c>
      <c r="AW31" s="7">
        <v>0</v>
      </c>
      <c r="AX31" s="7">
        <v>0</v>
      </c>
      <c r="AY31" s="7">
        <v>0</v>
      </c>
      <c r="AZ31" s="7">
        <v>0</v>
      </c>
      <c r="BA31" s="7">
        <v>0</v>
      </c>
      <c r="BB31" s="7">
        <v>0</v>
      </c>
      <c r="BC31" s="7">
        <v>0</v>
      </c>
      <c r="BD31" s="7">
        <v>0</v>
      </c>
      <c r="BE31" s="7">
        <v>0</v>
      </c>
      <c r="BF31" s="7">
        <v>0</v>
      </c>
      <c r="BG31" s="7">
        <v>0</v>
      </c>
      <c r="BH31" s="7">
        <v>0</v>
      </c>
      <c r="BI31" s="7">
        <v>0</v>
      </c>
      <c r="BJ31" s="7">
        <v>0</v>
      </c>
      <c r="BK31" s="7">
        <v>0</v>
      </c>
      <c r="BL31" s="7">
        <v>0</v>
      </c>
      <c r="BM31" s="7">
        <v>0</v>
      </c>
      <c r="BN31" s="7">
        <v>0</v>
      </c>
      <c r="BO31" s="7">
        <v>0</v>
      </c>
      <c r="BP31" s="7">
        <v>0</v>
      </c>
      <c r="BQ31" s="7">
        <v>0</v>
      </c>
      <c r="BR31" s="7">
        <v>0</v>
      </c>
      <c r="BS31" s="7">
        <v>0</v>
      </c>
      <c r="BT31" s="7">
        <v>0</v>
      </c>
      <c r="BU31" s="7">
        <v>0</v>
      </c>
      <c r="BV31" s="7">
        <v>0</v>
      </c>
      <c r="BW31" s="7">
        <v>0</v>
      </c>
      <c r="BX31" s="7">
        <v>0</v>
      </c>
      <c r="BY31" s="7">
        <v>0</v>
      </c>
      <c r="BZ31" s="7">
        <v>0</v>
      </c>
      <c r="CA31" s="7">
        <v>0</v>
      </c>
      <c r="CB31" s="7">
        <v>0</v>
      </c>
      <c r="CC31" s="7">
        <v>0</v>
      </c>
      <c r="CD31" s="7">
        <v>0</v>
      </c>
      <c r="CE31" s="7">
        <v>0</v>
      </c>
      <c r="CF31" s="7">
        <v>0</v>
      </c>
      <c r="CG31" s="7">
        <v>0</v>
      </c>
      <c r="CH31" s="7">
        <v>0</v>
      </c>
      <c r="CI31" s="7">
        <v>0</v>
      </c>
      <c r="CJ31" s="7">
        <v>0</v>
      </c>
      <c r="CK31" s="7">
        <v>0</v>
      </c>
      <c r="CL31" s="7">
        <v>0</v>
      </c>
      <c r="CM31" s="7">
        <v>0</v>
      </c>
      <c r="CN31" s="7">
        <v>0</v>
      </c>
      <c r="CO31" s="7">
        <v>0</v>
      </c>
      <c r="CP31" s="7">
        <v>0</v>
      </c>
      <c r="CQ31" s="7">
        <v>0</v>
      </c>
      <c r="CR31" s="7">
        <v>0</v>
      </c>
      <c r="CS31" s="7">
        <v>0</v>
      </c>
      <c r="CT31" s="7">
        <v>0</v>
      </c>
      <c r="CU31" s="7">
        <v>0</v>
      </c>
      <c r="CV31" s="7">
        <v>0</v>
      </c>
      <c r="CW31" s="7">
        <v>0</v>
      </c>
      <c r="CX31" s="7">
        <v>0</v>
      </c>
      <c r="CY31" s="7">
        <v>0</v>
      </c>
      <c r="CZ31" s="7">
        <v>0</v>
      </c>
      <c r="DA31" s="7">
        <v>0</v>
      </c>
      <c r="DB31" s="7">
        <v>0</v>
      </c>
      <c r="DC31" s="7">
        <v>0</v>
      </c>
      <c r="DD31" s="7">
        <v>0</v>
      </c>
      <c r="DE31" s="7">
        <v>0</v>
      </c>
      <c r="DF31" s="7">
        <v>0</v>
      </c>
      <c r="DG31" s="7">
        <v>0</v>
      </c>
      <c r="DH31" s="7">
        <v>0</v>
      </c>
      <c r="DI31" s="7">
        <v>0</v>
      </c>
      <c r="DJ31" s="7">
        <v>0</v>
      </c>
      <c r="DK31" s="7">
        <v>0</v>
      </c>
      <c r="DL31" s="7">
        <v>0</v>
      </c>
      <c r="DM31" s="7">
        <v>0</v>
      </c>
      <c r="DN31" s="7">
        <v>0</v>
      </c>
      <c r="DO31" s="7">
        <v>0</v>
      </c>
      <c r="DP31" s="7">
        <v>0</v>
      </c>
      <c r="DQ31" s="7">
        <v>0</v>
      </c>
      <c r="DR31" s="7">
        <v>0</v>
      </c>
      <c r="DS31" s="7">
        <v>0</v>
      </c>
      <c r="DT31" s="7">
        <v>0</v>
      </c>
      <c r="DU31" s="7">
        <v>0</v>
      </c>
      <c r="DV31" s="7">
        <v>0</v>
      </c>
      <c r="DW31" s="7">
        <v>0</v>
      </c>
      <c r="DX31" s="7">
        <v>0</v>
      </c>
      <c r="DY31" s="7">
        <v>0</v>
      </c>
      <c r="DZ31" s="7">
        <v>0</v>
      </c>
      <c r="EA31" s="7">
        <v>0</v>
      </c>
      <c r="EB31" s="7">
        <v>0</v>
      </c>
      <c r="EC31" s="7">
        <v>0</v>
      </c>
      <c r="ED31" s="7">
        <v>0</v>
      </c>
      <c r="EE31" s="7">
        <v>0</v>
      </c>
      <c r="EF31" s="7">
        <v>0</v>
      </c>
      <c r="EG31" s="7">
        <v>0</v>
      </c>
      <c r="EH31" s="7">
        <v>0</v>
      </c>
      <c r="EI31" s="7">
        <v>0</v>
      </c>
      <c r="EJ31" s="7">
        <v>0</v>
      </c>
      <c r="EK31" s="7">
        <v>0</v>
      </c>
      <c r="EL31" s="7">
        <v>0</v>
      </c>
      <c r="EM31" s="7">
        <v>0</v>
      </c>
      <c r="EN31" s="7">
        <v>0</v>
      </c>
      <c r="EO31" s="7">
        <v>0</v>
      </c>
      <c r="EP31" s="7">
        <v>0</v>
      </c>
      <c r="EQ31" s="7">
        <v>0</v>
      </c>
      <c r="ER31" s="7">
        <v>0</v>
      </c>
      <c r="ES31" s="7">
        <v>0</v>
      </c>
      <c r="ET31" s="7">
        <v>0</v>
      </c>
      <c r="EU31" s="7">
        <v>0</v>
      </c>
      <c r="EV31" s="7">
        <v>0</v>
      </c>
      <c r="EW31" s="7">
        <v>0</v>
      </c>
      <c r="EX31" s="7">
        <v>0</v>
      </c>
      <c r="EY31" s="7">
        <v>0</v>
      </c>
      <c r="EZ31" s="7">
        <v>0</v>
      </c>
      <c r="FA31" s="7">
        <v>0</v>
      </c>
      <c r="FB31" s="7">
        <v>0</v>
      </c>
      <c r="FC31" s="7">
        <v>0</v>
      </c>
      <c r="FD31" s="7">
        <v>0</v>
      </c>
      <c r="FE31" s="7">
        <v>0</v>
      </c>
      <c r="FF31" s="7">
        <v>0</v>
      </c>
      <c r="FG31" s="7">
        <v>0</v>
      </c>
      <c r="FH31" s="7">
        <v>0</v>
      </c>
      <c r="FI31" s="7">
        <v>0</v>
      </c>
      <c r="FJ31" s="7">
        <v>0</v>
      </c>
      <c r="FK31" s="7">
        <v>0</v>
      </c>
      <c r="FL31" s="7">
        <v>0</v>
      </c>
      <c r="FM31" s="7">
        <v>0</v>
      </c>
      <c r="FN31" s="7">
        <v>0</v>
      </c>
      <c r="FO31" s="7">
        <v>0</v>
      </c>
      <c r="FP31" s="7">
        <v>0</v>
      </c>
      <c r="FQ31" s="7">
        <v>0</v>
      </c>
      <c r="FR31" s="7">
        <v>0</v>
      </c>
      <c r="FS31" s="7">
        <v>0</v>
      </c>
      <c r="FT31" s="7">
        <v>0</v>
      </c>
      <c r="FU31" s="7">
        <v>0</v>
      </c>
      <c r="FV31" s="7">
        <v>0</v>
      </c>
      <c r="FW31" s="7">
        <v>0</v>
      </c>
      <c r="FX31" s="7">
        <v>0</v>
      </c>
      <c r="FY31" s="7">
        <v>0</v>
      </c>
    </row>
    <row r="32" spans="1:181" ht="27.6">
      <c r="A32" s="11" t="s">
        <v>1187</v>
      </c>
      <c r="B32" s="15" t="s">
        <v>1064</v>
      </c>
      <c r="C32" s="198" t="s">
        <v>1057</v>
      </c>
      <c r="D32" s="7" t="s">
        <v>1195</v>
      </c>
      <c r="E32" s="21"/>
      <c r="F32" s="18"/>
      <c r="G32" s="18"/>
      <c r="H32" s="29"/>
      <c r="I32" s="11" t="s">
        <v>1120</v>
      </c>
      <c r="J32" s="16" t="s">
        <v>1142</v>
      </c>
      <c r="K32" s="10" t="s">
        <v>1116</v>
      </c>
      <c r="L32" s="10" t="s">
        <v>1151</v>
      </c>
      <c r="M32" s="29"/>
      <c r="N32" s="29"/>
      <c r="O32" s="11" t="s">
        <v>606</v>
      </c>
      <c r="P32" s="10" t="s">
        <v>607</v>
      </c>
      <c r="Q32" s="10" t="s">
        <v>608</v>
      </c>
      <c r="R32" s="10" t="s">
        <v>609</v>
      </c>
      <c r="S32" s="10" t="s">
        <v>610</v>
      </c>
      <c r="T32" s="9"/>
      <c r="U32" s="29"/>
    </row>
    <row r="33" spans="1:181" ht="27.6">
      <c r="A33" s="11" t="s">
        <v>1188</v>
      </c>
      <c r="B33" s="15" t="s">
        <v>1191</v>
      </c>
      <c r="C33" s="198"/>
      <c r="D33" s="10"/>
      <c r="E33" s="10"/>
      <c r="F33" s="10"/>
      <c r="G33" s="10"/>
      <c r="H33" s="10"/>
      <c r="I33" s="6" t="s">
        <v>1119</v>
      </c>
      <c r="J33" s="10"/>
      <c r="K33" s="10"/>
      <c r="L33" s="10"/>
      <c r="M33" s="10"/>
      <c r="N33" s="9"/>
      <c r="O33" s="10" t="s">
        <v>611</v>
      </c>
      <c r="P33" s="10"/>
      <c r="Q33" s="10"/>
      <c r="R33" s="10"/>
      <c r="S33" s="10"/>
      <c r="T33" s="9"/>
      <c r="U33" s="10" t="s">
        <v>1242</v>
      </c>
    </row>
    <row r="34" spans="1:181">
      <c r="A34" s="11" t="s">
        <v>1155</v>
      </c>
      <c r="B34" s="9" t="s">
        <v>1037</v>
      </c>
      <c r="C34" s="198"/>
      <c r="D34" s="10"/>
      <c r="E34" s="10"/>
      <c r="F34" s="10"/>
      <c r="G34" s="10"/>
      <c r="H34" s="10"/>
      <c r="I34" s="11" t="s">
        <v>1125</v>
      </c>
      <c r="J34" s="10"/>
      <c r="K34" s="10"/>
      <c r="L34" s="10"/>
      <c r="M34" s="10"/>
      <c r="N34" s="9"/>
      <c r="O34" s="11" t="s">
        <v>612</v>
      </c>
      <c r="P34" s="10"/>
      <c r="Q34" s="10"/>
      <c r="R34" s="10"/>
      <c r="S34" s="10"/>
      <c r="T34" s="9"/>
      <c r="U34" s="10"/>
    </row>
    <row r="35" spans="1:181">
      <c r="A35" s="24" t="s">
        <v>1142</v>
      </c>
      <c r="B35" s="15">
        <v>0</v>
      </c>
      <c r="C35" s="205">
        <v>0</v>
      </c>
      <c r="D35" s="15">
        <v>0</v>
      </c>
      <c r="E35" s="15">
        <v>0</v>
      </c>
      <c r="F35" s="15">
        <v>0</v>
      </c>
      <c r="G35" s="15">
        <v>0</v>
      </c>
      <c r="H35" s="15">
        <v>0</v>
      </c>
      <c r="I35" s="15">
        <v>0</v>
      </c>
      <c r="J35" s="15">
        <v>0</v>
      </c>
      <c r="K35" s="15">
        <v>0</v>
      </c>
      <c r="L35" s="15">
        <v>0</v>
      </c>
      <c r="M35" s="15">
        <v>0</v>
      </c>
      <c r="N35" s="15">
        <v>0</v>
      </c>
      <c r="O35" s="15">
        <v>0</v>
      </c>
      <c r="P35" s="15">
        <v>0</v>
      </c>
      <c r="Q35" s="15">
        <v>0</v>
      </c>
      <c r="R35" s="15">
        <v>0</v>
      </c>
      <c r="S35" s="15">
        <v>0</v>
      </c>
      <c r="T35" s="15">
        <v>0</v>
      </c>
      <c r="U35" s="15">
        <v>0</v>
      </c>
      <c r="V35" s="15">
        <v>0</v>
      </c>
      <c r="W35" s="15">
        <v>0</v>
      </c>
      <c r="X35" s="15">
        <v>0</v>
      </c>
      <c r="Y35" s="15">
        <v>0</v>
      </c>
      <c r="Z35" s="15">
        <v>0</v>
      </c>
      <c r="AA35" s="15">
        <v>0</v>
      </c>
      <c r="AB35" s="15">
        <v>0</v>
      </c>
      <c r="AC35" s="15">
        <v>0</v>
      </c>
      <c r="AD35" s="15">
        <v>0</v>
      </c>
      <c r="AE35" s="15">
        <v>0</v>
      </c>
      <c r="AF35" s="15">
        <v>0</v>
      </c>
      <c r="AG35" s="15">
        <v>0</v>
      </c>
      <c r="AH35" s="15">
        <v>0</v>
      </c>
      <c r="AI35" s="15">
        <v>0</v>
      </c>
      <c r="AJ35" s="15">
        <v>0</v>
      </c>
      <c r="AK35" s="15">
        <v>0</v>
      </c>
      <c r="AL35" s="15">
        <v>0</v>
      </c>
      <c r="AM35" s="15">
        <v>0</v>
      </c>
      <c r="AN35" s="15">
        <v>0</v>
      </c>
      <c r="AO35" s="15">
        <v>0</v>
      </c>
      <c r="AP35" s="15">
        <v>0</v>
      </c>
      <c r="AQ35" s="15">
        <v>0</v>
      </c>
      <c r="AR35" s="15">
        <v>0</v>
      </c>
      <c r="AS35" s="15">
        <v>0</v>
      </c>
      <c r="AT35" s="15">
        <v>0</v>
      </c>
      <c r="AU35" s="15">
        <v>0</v>
      </c>
      <c r="AV35" s="15">
        <v>0</v>
      </c>
      <c r="AW35" s="15">
        <v>0</v>
      </c>
      <c r="AX35" s="15">
        <v>0</v>
      </c>
      <c r="AY35" s="15">
        <v>0</v>
      </c>
      <c r="AZ35" s="15">
        <v>0</v>
      </c>
      <c r="BA35" s="15">
        <v>0</v>
      </c>
      <c r="BB35" s="15">
        <v>0</v>
      </c>
      <c r="BC35" s="15">
        <v>0</v>
      </c>
      <c r="BD35" s="15">
        <v>0</v>
      </c>
      <c r="BE35" s="15">
        <v>0</v>
      </c>
      <c r="BF35" s="15">
        <v>0</v>
      </c>
      <c r="BG35" s="15">
        <v>0</v>
      </c>
      <c r="BH35" s="15">
        <v>0</v>
      </c>
      <c r="BI35" s="15">
        <v>0</v>
      </c>
      <c r="BJ35" s="15">
        <v>0</v>
      </c>
      <c r="BK35" s="15">
        <v>0</v>
      </c>
      <c r="BL35" s="15">
        <v>0</v>
      </c>
      <c r="BM35" s="15">
        <v>0</v>
      </c>
      <c r="BN35" s="15">
        <v>0</v>
      </c>
      <c r="BO35" s="15">
        <v>0</v>
      </c>
      <c r="BP35" s="15">
        <v>0</v>
      </c>
      <c r="BQ35" s="15">
        <v>0</v>
      </c>
      <c r="BR35" s="15">
        <v>0</v>
      </c>
      <c r="BS35" s="15">
        <v>0</v>
      </c>
      <c r="BT35" s="15">
        <v>0</v>
      </c>
      <c r="BU35" s="15">
        <v>0</v>
      </c>
      <c r="BV35" s="15">
        <v>0</v>
      </c>
      <c r="BW35" s="15">
        <v>0</v>
      </c>
      <c r="BX35" s="15">
        <v>0</v>
      </c>
      <c r="BY35" s="15">
        <v>0</v>
      </c>
      <c r="BZ35" s="15">
        <v>0</v>
      </c>
      <c r="CA35" s="15">
        <v>0</v>
      </c>
      <c r="CB35" s="15">
        <v>0</v>
      </c>
      <c r="CC35" s="15">
        <v>0</v>
      </c>
      <c r="CD35" s="15">
        <v>0</v>
      </c>
      <c r="CE35" s="15">
        <v>0</v>
      </c>
      <c r="CF35" s="15">
        <v>0</v>
      </c>
      <c r="CG35" s="15">
        <v>0</v>
      </c>
      <c r="CH35" s="15">
        <v>0</v>
      </c>
      <c r="CI35" s="15">
        <v>0</v>
      </c>
      <c r="CJ35" s="15">
        <v>0</v>
      </c>
      <c r="CK35" s="15">
        <v>0</v>
      </c>
      <c r="CL35" s="15">
        <v>0</v>
      </c>
      <c r="CM35" s="15">
        <v>0</v>
      </c>
      <c r="CN35" s="15">
        <v>0</v>
      </c>
      <c r="CO35" s="15">
        <v>0</v>
      </c>
      <c r="CP35" s="15">
        <v>0</v>
      </c>
      <c r="CQ35" s="15">
        <v>0</v>
      </c>
      <c r="CR35" s="15">
        <v>0</v>
      </c>
      <c r="CS35" s="15">
        <v>0</v>
      </c>
      <c r="CT35" s="15">
        <v>0</v>
      </c>
      <c r="CU35" s="15">
        <v>0</v>
      </c>
      <c r="CV35" s="15">
        <v>0</v>
      </c>
      <c r="CW35" s="15">
        <v>0</v>
      </c>
      <c r="CX35" s="15">
        <v>0</v>
      </c>
      <c r="CY35" s="15">
        <v>0</v>
      </c>
      <c r="CZ35" s="15">
        <v>0</v>
      </c>
      <c r="DA35" s="15">
        <v>0</v>
      </c>
      <c r="DB35" s="15">
        <v>0</v>
      </c>
      <c r="DC35" s="15">
        <v>0</v>
      </c>
      <c r="DD35" s="15">
        <v>0</v>
      </c>
      <c r="DE35" s="15">
        <v>0</v>
      </c>
      <c r="DF35" s="15">
        <v>0</v>
      </c>
      <c r="DG35" s="15">
        <v>0</v>
      </c>
      <c r="DH35" s="15">
        <v>0</v>
      </c>
      <c r="DI35" s="15">
        <v>0</v>
      </c>
      <c r="DJ35" s="15">
        <v>0</v>
      </c>
      <c r="DK35" s="15">
        <v>0</v>
      </c>
      <c r="DL35" s="15">
        <v>0</v>
      </c>
      <c r="DM35" s="15">
        <v>0</v>
      </c>
      <c r="DN35" s="15">
        <v>0</v>
      </c>
      <c r="DO35" s="15">
        <v>0</v>
      </c>
      <c r="DP35" s="15">
        <v>0</v>
      </c>
      <c r="DQ35" s="15">
        <v>0</v>
      </c>
      <c r="DR35" s="15">
        <v>0</v>
      </c>
      <c r="DS35" s="15">
        <v>0</v>
      </c>
      <c r="DT35" s="15">
        <v>0</v>
      </c>
      <c r="DU35" s="15">
        <v>0</v>
      </c>
      <c r="DV35" s="15">
        <v>0</v>
      </c>
      <c r="DW35" s="15">
        <v>0</v>
      </c>
      <c r="DX35" s="15">
        <v>0</v>
      </c>
      <c r="DY35" s="15">
        <v>0</v>
      </c>
      <c r="DZ35" s="15">
        <v>0</v>
      </c>
      <c r="EA35" s="15">
        <v>0</v>
      </c>
      <c r="EB35" s="15">
        <v>0</v>
      </c>
      <c r="EC35" s="15">
        <v>0</v>
      </c>
      <c r="ED35" s="15">
        <v>0</v>
      </c>
      <c r="EE35" s="15">
        <v>0</v>
      </c>
      <c r="EF35" s="15">
        <v>0</v>
      </c>
      <c r="EG35" s="15">
        <v>0</v>
      </c>
      <c r="EH35" s="15">
        <v>0</v>
      </c>
      <c r="EI35" s="15">
        <v>0</v>
      </c>
      <c r="EJ35" s="15">
        <v>0</v>
      </c>
      <c r="EK35" s="15">
        <v>0</v>
      </c>
      <c r="EL35" s="15">
        <v>0</v>
      </c>
      <c r="EM35" s="15">
        <v>0</v>
      </c>
      <c r="EN35" s="15">
        <v>0</v>
      </c>
      <c r="EO35" s="15">
        <v>0</v>
      </c>
      <c r="EP35" s="15">
        <v>0</v>
      </c>
      <c r="EQ35" s="15">
        <v>0</v>
      </c>
      <c r="ER35" s="15">
        <v>0</v>
      </c>
      <c r="ES35" s="15">
        <v>0</v>
      </c>
      <c r="ET35" s="15">
        <v>0</v>
      </c>
      <c r="EU35" s="15">
        <v>0</v>
      </c>
      <c r="EV35" s="15">
        <v>0</v>
      </c>
      <c r="EW35" s="15">
        <v>0</v>
      </c>
      <c r="EX35" s="15">
        <v>0</v>
      </c>
      <c r="EY35" s="15">
        <v>0</v>
      </c>
      <c r="EZ35" s="15">
        <v>0</v>
      </c>
      <c r="FA35" s="15">
        <v>0</v>
      </c>
      <c r="FB35" s="15">
        <v>0</v>
      </c>
      <c r="FC35" s="15">
        <v>0</v>
      </c>
      <c r="FD35" s="15">
        <v>0</v>
      </c>
      <c r="FE35" s="15">
        <v>0</v>
      </c>
      <c r="FF35" s="15">
        <v>0</v>
      </c>
      <c r="FG35" s="15">
        <v>0</v>
      </c>
      <c r="FH35" s="15">
        <v>0</v>
      </c>
      <c r="FI35" s="15">
        <v>0</v>
      </c>
      <c r="FJ35" s="15">
        <v>0</v>
      </c>
      <c r="FK35" s="15">
        <v>0</v>
      </c>
      <c r="FL35" s="15">
        <v>0</v>
      </c>
      <c r="FM35" s="15">
        <v>0</v>
      </c>
      <c r="FN35" s="15">
        <v>0</v>
      </c>
      <c r="FO35" s="15">
        <v>0</v>
      </c>
      <c r="FP35" s="15">
        <v>0</v>
      </c>
      <c r="FQ35" s="15">
        <v>0</v>
      </c>
      <c r="FR35" s="15">
        <v>0</v>
      </c>
      <c r="FS35" s="15">
        <v>0</v>
      </c>
      <c r="FT35" s="15">
        <v>0</v>
      </c>
      <c r="FU35" s="15">
        <v>0</v>
      </c>
      <c r="FV35" s="15">
        <v>0</v>
      </c>
      <c r="FW35" s="15">
        <v>0</v>
      </c>
      <c r="FX35" s="15">
        <v>0</v>
      </c>
      <c r="FY35" s="15">
        <v>0</v>
      </c>
    </row>
    <row r="36" spans="1:181">
      <c r="A36" s="25" t="s">
        <v>1119</v>
      </c>
      <c r="B36" s="15">
        <v>0</v>
      </c>
      <c r="C36" s="205">
        <v>0</v>
      </c>
      <c r="D36" s="15">
        <v>0</v>
      </c>
      <c r="E36" s="15">
        <v>0</v>
      </c>
      <c r="F36" s="15">
        <v>0</v>
      </c>
      <c r="G36" s="15">
        <v>0</v>
      </c>
      <c r="H36" s="15">
        <v>0</v>
      </c>
      <c r="I36" s="15">
        <v>0</v>
      </c>
      <c r="J36" s="15">
        <v>0</v>
      </c>
      <c r="K36" s="15">
        <v>0</v>
      </c>
      <c r="L36" s="15">
        <v>0</v>
      </c>
      <c r="M36" s="15">
        <v>0</v>
      </c>
      <c r="N36" s="15">
        <v>0</v>
      </c>
      <c r="O36" s="15">
        <v>0</v>
      </c>
      <c r="P36" s="15">
        <v>0</v>
      </c>
      <c r="Q36" s="15">
        <v>0</v>
      </c>
      <c r="R36" s="15">
        <v>0</v>
      </c>
      <c r="S36" s="15">
        <v>0</v>
      </c>
      <c r="T36" s="15">
        <v>0</v>
      </c>
      <c r="U36" s="15">
        <v>0</v>
      </c>
      <c r="V36" s="15">
        <v>0</v>
      </c>
      <c r="W36" s="15">
        <v>0</v>
      </c>
      <c r="X36" s="15">
        <v>0</v>
      </c>
      <c r="Y36" s="15">
        <v>0</v>
      </c>
      <c r="Z36" s="15">
        <v>0</v>
      </c>
      <c r="AA36" s="15">
        <v>0</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0</v>
      </c>
      <c r="AX36" s="15">
        <v>0</v>
      </c>
      <c r="AY36" s="15">
        <v>0</v>
      </c>
      <c r="AZ36" s="15">
        <v>0</v>
      </c>
      <c r="BA36" s="15">
        <v>0</v>
      </c>
      <c r="BB36" s="15">
        <v>0</v>
      </c>
      <c r="BC36" s="15">
        <v>0</v>
      </c>
      <c r="BD36" s="15">
        <v>0</v>
      </c>
      <c r="BE36" s="15">
        <v>0</v>
      </c>
      <c r="BF36" s="15">
        <v>0</v>
      </c>
      <c r="BG36" s="15">
        <v>0</v>
      </c>
      <c r="BH36" s="15">
        <v>0</v>
      </c>
      <c r="BI36" s="15">
        <v>0</v>
      </c>
      <c r="BJ36" s="15">
        <v>0</v>
      </c>
      <c r="BK36" s="15">
        <v>0</v>
      </c>
      <c r="BL36" s="15">
        <v>0</v>
      </c>
      <c r="BM36" s="15">
        <v>0</v>
      </c>
      <c r="BN36" s="15">
        <v>0</v>
      </c>
      <c r="BO36" s="15">
        <v>0</v>
      </c>
      <c r="BP36" s="15">
        <v>0</v>
      </c>
      <c r="BQ36" s="15">
        <v>0</v>
      </c>
      <c r="BR36" s="15">
        <v>0</v>
      </c>
      <c r="BS36" s="15">
        <v>0</v>
      </c>
      <c r="BT36" s="15">
        <v>0</v>
      </c>
      <c r="BU36" s="15">
        <v>0</v>
      </c>
      <c r="BV36" s="15">
        <v>0</v>
      </c>
      <c r="BW36" s="15">
        <v>0</v>
      </c>
      <c r="BX36" s="15">
        <v>0</v>
      </c>
      <c r="BY36" s="15">
        <v>0</v>
      </c>
      <c r="BZ36" s="15">
        <v>0</v>
      </c>
      <c r="CA36" s="15">
        <v>0</v>
      </c>
      <c r="CB36" s="15">
        <v>0</v>
      </c>
      <c r="CC36" s="15">
        <v>0</v>
      </c>
      <c r="CD36" s="15">
        <v>0</v>
      </c>
      <c r="CE36" s="15">
        <v>0</v>
      </c>
      <c r="CF36" s="15">
        <v>0</v>
      </c>
      <c r="CG36" s="15">
        <v>0</v>
      </c>
      <c r="CH36" s="15">
        <v>0</v>
      </c>
      <c r="CI36" s="15">
        <v>0</v>
      </c>
      <c r="CJ36" s="15">
        <v>0</v>
      </c>
      <c r="CK36" s="15">
        <v>0</v>
      </c>
      <c r="CL36" s="15">
        <v>0</v>
      </c>
      <c r="CM36" s="15">
        <v>0</v>
      </c>
      <c r="CN36" s="15">
        <v>0</v>
      </c>
      <c r="CO36" s="15">
        <v>0</v>
      </c>
      <c r="CP36" s="15">
        <v>0</v>
      </c>
      <c r="CQ36" s="15">
        <v>0</v>
      </c>
      <c r="CR36" s="15">
        <v>0</v>
      </c>
      <c r="CS36" s="15">
        <v>0</v>
      </c>
      <c r="CT36" s="15">
        <v>0</v>
      </c>
      <c r="CU36" s="15">
        <v>0</v>
      </c>
      <c r="CV36" s="15">
        <v>0</v>
      </c>
      <c r="CW36" s="15">
        <v>0</v>
      </c>
      <c r="CX36" s="15">
        <v>0</v>
      </c>
      <c r="CY36" s="15">
        <v>0</v>
      </c>
      <c r="CZ36" s="15">
        <v>0</v>
      </c>
      <c r="DA36" s="15">
        <v>0</v>
      </c>
      <c r="DB36" s="15">
        <v>0</v>
      </c>
      <c r="DC36" s="15">
        <v>0</v>
      </c>
      <c r="DD36" s="15">
        <v>0</v>
      </c>
      <c r="DE36" s="15">
        <v>0</v>
      </c>
      <c r="DF36" s="15">
        <v>0</v>
      </c>
      <c r="DG36" s="15">
        <v>0</v>
      </c>
      <c r="DH36" s="15">
        <v>0</v>
      </c>
      <c r="DI36" s="15">
        <v>0</v>
      </c>
      <c r="DJ36" s="15">
        <v>0</v>
      </c>
      <c r="DK36" s="15">
        <v>0</v>
      </c>
      <c r="DL36" s="15">
        <v>0</v>
      </c>
      <c r="DM36" s="15">
        <v>0</v>
      </c>
      <c r="DN36" s="15">
        <v>0</v>
      </c>
      <c r="DO36" s="15">
        <v>0</v>
      </c>
      <c r="DP36" s="15">
        <v>0</v>
      </c>
      <c r="DQ36" s="15">
        <v>0</v>
      </c>
      <c r="DR36" s="15">
        <v>0</v>
      </c>
      <c r="DS36" s="15">
        <v>0</v>
      </c>
      <c r="DT36" s="15">
        <v>0</v>
      </c>
      <c r="DU36" s="15">
        <v>0</v>
      </c>
      <c r="DV36" s="15">
        <v>0</v>
      </c>
      <c r="DW36" s="15">
        <v>0</v>
      </c>
      <c r="DX36" s="15">
        <v>0</v>
      </c>
      <c r="DY36" s="15">
        <v>0</v>
      </c>
      <c r="DZ36" s="15">
        <v>0</v>
      </c>
      <c r="EA36" s="15">
        <v>0</v>
      </c>
      <c r="EB36" s="15">
        <v>0</v>
      </c>
      <c r="EC36" s="15">
        <v>0</v>
      </c>
      <c r="ED36" s="15">
        <v>0</v>
      </c>
      <c r="EE36" s="15">
        <v>0</v>
      </c>
      <c r="EF36" s="15">
        <v>0</v>
      </c>
      <c r="EG36" s="15">
        <v>0</v>
      </c>
      <c r="EH36" s="15">
        <v>0</v>
      </c>
      <c r="EI36" s="15">
        <v>0</v>
      </c>
      <c r="EJ36" s="15">
        <v>0</v>
      </c>
      <c r="EK36" s="15">
        <v>0</v>
      </c>
      <c r="EL36" s="15">
        <v>0</v>
      </c>
      <c r="EM36" s="15">
        <v>0</v>
      </c>
      <c r="EN36" s="15">
        <v>0</v>
      </c>
      <c r="EO36" s="15">
        <v>0</v>
      </c>
      <c r="EP36" s="15">
        <v>0</v>
      </c>
      <c r="EQ36" s="15">
        <v>0</v>
      </c>
      <c r="ER36" s="15">
        <v>0</v>
      </c>
      <c r="ES36" s="15">
        <v>0</v>
      </c>
      <c r="ET36" s="15">
        <v>0</v>
      </c>
      <c r="EU36" s="15">
        <v>0</v>
      </c>
      <c r="EV36" s="15">
        <v>0</v>
      </c>
      <c r="EW36" s="15">
        <v>0</v>
      </c>
      <c r="EX36" s="15">
        <v>0</v>
      </c>
      <c r="EY36" s="15">
        <v>0</v>
      </c>
      <c r="EZ36" s="15">
        <v>0</v>
      </c>
      <c r="FA36" s="15">
        <v>0</v>
      </c>
      <c r="FB36" s="15">
        <v>0</v>
      </c>
      <c r="FC36" s="15">
        <v>0</v>
      </c>
      <c r="FD36" s="15">
        <v>0</v>
      </c>
      <c r="FE36" s="15">
        <v>0</v>
      </c>
      <c r="FF36" s="15">
        <v>0</v>
      </c>
      <c r="FG36" s="15">
        <v>0</v>
      </c>
      <c r="FH36" s="15">
        <v>0</v>
      </c>
      <c r="FI36" s="15">
        <v>0</v>
      </c>
      <c r="FJ36" s="15">
        <v>0</v>
      </c>
      <c r="FK36" s="15">
        <v>0</v>
      </c>
      <c r="FL36" s="15">
        <v>0</v>
      </c>
      <c r="FM36" s="15">
        <v>0</v>
      </c>
      <c r="FN36" s="15">
        <v>0</v>
      </c>
      <c r="FO36" s="15">
        <v>0</v>
      </c>
      <c r="FP36" s="15">
        <v>0</v>
      </c>
      <c r="FQ36" s="15">
        <v>0</v>
      </c>
      <c r="FR36" s="15">
        <v>0</v>
      </c>
      <c r="FS36" s="15">
        <v>0</v>
      </c>
      <c r="FT36" s="15">
        <v>0</v>
      </c>
      <c r="FU36" s="15">
        <v>0</v>
      </c>
      <c r="FV36" s="15">
        <v>0</v>
      </c>
      <c r="FW36" s="15">
        <v>0</v>
      </c>
      <c r="FX36" s="15">
        <v>0</v>
      </c>
      <c r="FY36" s="15">
        <v>0</v>
      </c>
    </row>
    <row r="37" spans="1:181" ht="41.4">
      <c r="A37" s="11" t="s">
        <v>1160</v>
      </c>
      <c r="B37" s="9" t="s">
        <v>1050</v>
      </c>
      <c r="C37" s="198" t="s">
        <v>1061</v>
      </c>
      <c r="D37" s="10"/>
      <c r="E37" s="10"/>
      <c r="F37" s="10"/>
      <c r="G37" s="10"/>
      <c r="H37" s="10"/>
      <c r="I37" s="11" t="s">
        <v>1118</v>
      </c>
      <c r="J37" s="10"/>
      <c r="K37" s="10"/>
      <c r="L37" s="10"/>
      <c r="M37" s="10"/>
      <c r="N37" s="9"/>
      <c r="O37" s="10" t="s">
        <v>613</v>
      </c>
      <c r="P37" s="10" t="s">
        <v>614</v>
      </c>
      <c r="Q37" s="10"/>
      <c r="R37" s="10"/>
      <c r="S37" s="10"/>
      <c r="T37" s="9"/>
      <c r="U37" s="10" t="s">
        <v>1243</v>
      </c>
      <c r="V37" s="9" t="s">
        <v>1068</v>
      </c>
      <c r="W37" s="10" t="s">
        <v>1103</v>
      </c>
      <c r="X37" s="10"/>
      <c r="Y37" s="10"/>
      <c r="Z37" s="10"/>
      <c r="AA37" s="10"/>
      <c r="AB37" s="10"/>
      <c r="AC37" s="11" t="s">
        <v>1137</v>
      </c>
      <c r="AD37" s="7" t="s">
        <v>1118</v>
      </c>
      <c r="AE37" s="7"/>
      <c r="AF37" s="7"/>
      <c r="AG37" s="10"/>
      <c r="AH37" s="9"/>
      <c r="AI37" s="11" t="s">
        <v>1221</v>
      </c>
      <c r="AJ37" s="10"/>
      <c r="AK37" s="10"/>
      <c r="AL37" s="10"/>
      <c r="AM37" s="10"/>
      <c r="AN37" s="9"/>
    </row>
    <row r="38" spans="1:181" ht="27.6">
      <c r="A38" s="11" t="s">
        <v>1126</v>
      </c>
      <c r="B38" s="9" t="s">
        <v>1108</v>
      </c>
      <c r="C38" s="198" t="s">
        <v>1107</v>
      </c>
      <c r="D38" s="10" t="s">
        <v>1113</v>
      </c>
      <c r="E38" s="10"/>
      <c r="F38" s="10"/>
      <c r="G38" s="10"/>
      <c r="H38" s="10"/>
      <c r="I38" s="11" t="s">
        <v>1245</v>
      </c>
      <c r="J38" s="10"/>
      <c r="K38" s="10"/>
      <c r="L38" s="10"/>
      <c r="M38" s="10"/>
      <c r="N38" s="9"/>
      <c r="O38" s="10" t="s">
        <v>615</v>
      </c>
      <c r="P38" s="10"/>
      <c r="R38" s="10"/>
      <c r="S38" s="10"/>
      <c r="T38" s="9"/>
      <c r="U38" s="10"/>
    </row>
    <row r="39" spans="1:181" ht="27.6">
      <c r="A39" s="24" t="s">
        <v>1128</v>
      </c>
      <c r="B39" s="15">
        <v>0</v>
      </c>
      <c r="C39" s="205">
        <v>0</v>
      </c>
      <c r="D39" s="15">
        <v>0</v>
      </c>
      <c r="E39" s="15">
        <v>0</v>
      </c>
      <c r="F39" s="15">
        <v>0</v>
      </c>
      <c r="G39" s="15">
        <v>0</v>
      </c>
      <c r="H39" s="15">
        <v>0</v>
      </c>
      <c r="I39" s="15">
        <v>0</v>
      </c>
      <c r="J39" s="15">
        <v>0</v>
      </c>
      <c r="K39" s="15">
        <v>0</v>
      </c>
      <c r="L39" s="15">
        <v>0</v>
      </c>
      <c r="M39" s="15">
        <v>0</v>
      </c>
      <c r="N39" s="15">
        <v>0</v>
      </c>
      <c r="O39" s="15">
        <v>0</v>
      </c>
      <c r="P39" s="15">
        <v>0</v>
      </c>
      <c r="Q39" s="15">
        <v>0</v>
      </c>
      <c r="R39" s="15">
        <v>0</v>
      </c>
      <c r="S39" s="15">
        <v>0</v>
      </c>
      <c r="T39" s="15">
        <v>0</v>
      </c>
      <c r="U39" s="15">
        <v>0</v>
      </c>
      <c r="V39" s="15">
        <v>0</v>
      </c>
      <c r="W39" s="15">
        <v>0</v>
      </c>
      <c r="X39" s="15">
        <v>0</v>
      </c>
      <c r="Y39" s="15">
        <v>0</v>
      </c>
      <c r="Z39" s="15">
        <v>0</v>
      </c>
      <c r="AA39" s="15">
        <v>0</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0</v>
      </c>
      <c r="AX39" s="15">
        <v>0</v>
      </c>
      <c r="AY39" s="15">
        <v>0</v>
      </c>
      <c r="AZ39" s="15">
        <v>0</v>
      </c>
      <c r="BA39" s="15">
        <v>0</v>
      </c>
      <c r="BB39" s="15">
        <v>0</v>
      </c>
      <c r="BC39" s="15">
        <v>0</v>
      </c>
      <c r="BD39" s="15">
        <v>0</v>
      </c>
      <c r="BE39" s="15">
        <v>0</v>
      </c>
      <c r="BF39" s="15">
        <v>0</v>
      </c>
      <c r="BG39" s="15">
        <v>0</v>
      </c>
      <c r="BH39" s="15">
        <v>0</v>
      </c>
      <c r="BI39" s="15">
        <v>0</v>
      </c>
      <c r="BJ39" s="15">
        <v>0</v>
      </c>
      <c r="BK39" s="15">
        <v>0</v>
      </c>
      <c r="BL39" s="15">
        <v>0</v>
      </c>
      <c r="BM39" s="15">
        <v>0</v>
      </c>
      <c r="BN39" s="15">
        <v>0</v>
      </c>
      <c r="BO39" s="15">
        <v>0</v>
      </c>
      <c r="BP39" s="15">
        <v>0</v>
      </c>
      <c r="BQ39" s="15">
        <v>0</v>
      </c>
      <c r="BR39" s="15">
        <v>0</v>
      </c>
      <c r="BS39" s="15">
        <v>0</v>
      </c>
      <c r="BT39" s="15">
        <v>0</v>
      </c>
      <c r="BU39" s="15">
        <v>0</v>
      </c>
      <c r="BV39" s="15">
        <v>0</v>
      </c>
      <c r="BW39" s="15">
        <v>0</v>
      </c>
      <c r="BX39" s="15">
        <v>0</v>
      </c>
      <c r="BY39" s="15">
        <v>0</v>
      </c>
      <c r="BZ39" s="15">
        <v>0</v>
      </c>
      <c r="CA39" s="15">
        <v>0</v>
      </c>
      <c r="CB39" s="15">
        <v>0</v>
      </c>
      <c r="CC39" s="15">
        <v>0</v>
      </c>
      <c r="CD39" s="15">
        <v>0</v>
      </c>
      <c r="CE39" s="15">
        <v>0</v>
      </c>
      <c r="CF39" s="15">
        <v>0</v>
      </c>
      <c r="CG39" s="15">
        <v>0</v>
      </c>
      <c r="CH39" s="15">
        <v>0</v>
      </c>
      <c r="CI39" s="15">
        <v>0</v>
      </c>
      <c r="CJ39" s="15">
        <v>0</v>
      </c>
      <c r="CK39" s="15">
        <v>0</v>
      </c>
      <c r="CL39" s="15">
        <v>0</v>
      </c>
      <c r="CM39" s="15">
        <v>0</v>
      </c>
      <c r="CN39" s="15">
        <v>0</v>
      </c>
      <c r="CO39" s="15">
        <v>0</v>
      </c>
      <c r="CP39" s="15">
        <v>0</v>
      </c>
      <c r="CQ39" s="15">
        <v>0</v>
      </c>
      <c r="CR39" s="15">
        <v>0</v>
      </c>
      <c r="CS39" s="15">
        <v>0</v>
      </c>
      <c r="CT39" s="15">
        <v>0</v>
      </c>
      <c r="CU39" s="15">
        <v>0</v>
      </c>
      <c r="CV39" s="15">
        <v>0</v>
      </c>
      <c r="CW39" s="15">
        <v>0</v>
      </c>
      <c r="CX39" s="15">
        <v>0</v>
      </c>
      <c r="CY39" s="15">
        <v>0</v>
      </c>
      <c r="CZ39" s="15">
        <v>0</v>
      </c>
      <c r="DA39" s="15">
        <v>0</v>
      </c>
      <c r="DB39" s="15">
        <v>0</v>
      </c>
      <c r="DC39" s="15">
        <v>0</v>
      </c>
      <c r="DD39" s="15">
        <v>0</v>
      </c>
      <c r="DE39" s="15">
        <v>0</v>
      </c>
      <c r="DF39" s="15">
        <v>0</v>
      </c>
      <c r="DG39" s="15">
        <v>0</v>
      </c>
      <c r="DH39" s="15">
        <v>0</v>
      </c>
      <c r="DI39" s="15">
        <v>0</v>
      </c>
      <c r="DJ39" s="15">
        <v>0</v>
      </c>
      <c r="DK39" s="15">
        <v>0</v>
      </c>
      <c r="DL39" s="15">
        <v>0</v>
      </c>
      <c r="DM39" s="15">
        <v>0</v>
      </c>
      <c r="DN39" s="15">
        <v>0</v>
      </c>
      <c r="DO39" s="15">
        <v>0</v>
      </c>
      <c r="DP39" s="15">
        <v>0</v>
      </c>
      <c r="DQ39" s="15">
        <v>0</v>
      </c>
      <c r="DR39" s="15">
        <v>0</v>
      </c>
      <c r="DS39" s="15">
        <v>0</v>
      </c>
      <c r="DT39" s="15">
        <v>0</v>
      </c>
      <c r="DU39" s="15">
        <v>0</v>
      </c>
      <c r="DV39" s="15">
        <v>0</v>
      </c>
      <c r="DW39" s="15">
        <v>0</v>
      </c>
      <c r="DX39" s="15">
        <v>0</v>
      </c>
      <c r="DY39" s="15">
        <v>0</v>
      </c>
      <c r="DZ39" s="15">
        <v>0</v>
      </c>
      <c r="EA39" s="15">
        <v>0</v>
      </c>
      <c r="EB39" s="15">
        <v>0</v>
      </c>
      <c r="EC39" s="15">
        <v>0</v>
      </c>
      <c r="ED39" s="15">
        <v>0</v>
      </c>
      <c r="EE39" s="15">
        <v>0</v>
      </c>
      <c r="EF39" s="15">
        <v>0</v>
      </c>
      <c r="EG39" s="15">
        <v>0</v>
      </c>
      <c r="EH39" s="15">
        <v>0</v>
      </c>
      <c r="EI39" s="15">
        <v>0</v>
      </c>
      <c r="EJ39" s="15">
        <v>0</v>
      </c>
      <c r="EK39" s="15">
        <v>0</v>
      </c>
      <c r="EL39" s="15">
        <v>0</v>
      </c>
      <c r="EM39" s="15">
        <v>0</v>
      </c>
      <c r="EN39" s="15">
        <v>0</v>
      </c>
      <c r="EO39" s="15">
        <v>0</v>
      </c>
      <c r="EP39" s="15">
        <v>0</v>
      </c>
      <c r="EQ39" s="15">
        <v>0</v>
      </c>
      <c r="ER39" s="15">
        <v>0</v>
      </c>
      <c r="ES39" s="15">
        <v>0</v>
      </c>
      <c r="ET39" s="15">
        <v>0</v>
      </c>
      <c r="EU39" s="15">
        <v>0</v>
      </c>
      <c r="EV39" s="15">
        <v>0</v>
      </c>
      <c r="EW39" s="15">
        <v>0</v>
      </c>
      <c r="EX39" s="15">
        <v>0</v>
      </c>
      <c r="EY39" s="15">
        <v>0</v>
      </c>
      <c r="EZ39" s="15">
        <v>0</v>
      </c>
      <c r="FA39" s="15">
        <v>0</v>
      </c>
      <c r="FB39" s="15">
        <v>0</v>
      </c>
      <c r="FC39" s="15">
        <v>0</v>
      </c>
      <c r="FD39" s="15">
        <v>0</v>
      </c>
      <c r="FE39" s="15">
        <v>0</v>
      </c>
      <c r="FF39" s="15">
        <v>0</v>
      </c>
      <c r="FG39" s="15">
        <v>0</v>
      </c>
      <c r="FH39" s="15">
        <v>0</v>
      </c>
      <c r="FI39" s="15">
        <v>0</v>
      </c>
      <c r="FJ39" s="15">
        <v>0</v>
      </c>
      <c r="FK39" s="15">
        <v>0</v>
      </c>
      <c r="FL39" s="15">
        <v>0</v>
      </c>
      <c r="FM39" s="15">
        <v>0</v>
      </c>
      <c r="FN39" s="15">
        <v>0</v>
      </c>
      <c r="FO39" s="15">
        <v>0</v>
      </c>
      <c r="FP39" s="15">
        <v>0</v>
      </c>
      <c r="FQ39" s="15">
        <v>0</v>
      </c>
      <c r="FR39" s="15">
        <v>0</v>
      </c>
      <c r="FS39" s="15">
        <v>0</v>
      </c>
      <c r="FT39" s="15">
        <v>0</v>
      </c>
      <c r="FU39" s="15">
        <v>0</v>
      </c>
      <c r="FV39" s="15">
        <v>0</v>
      </c>
      <c r="FW39" s="15">
        <v>0</v>
      </c>
      <c r="FX39" s="15">
        <v>0</v>
      </c>
      <c r="FY39" s="15">
        <v>0</v>
      </c>
    </row>
    <row r="40" spans="1:181">
      <c r="A40" s="33" t="s">
        <v>1150</v>
      </c>
      <c r="B40" s="15">
        <v>0</v>
      </c>
      <c r="C40" s="205">
        <v>0</v>
      </c>
      <c r="D40" s="15">
        <v>0</v>
      </c>
      <c r="E40" s="15">
        <v>0</v>
      </c>
      <c r="F40" s="15">
        <v>0</v>
      </c>
      <c r="G40" s="15">
        <v>0</v>
      </c>
      <c r="H40" s="15">
        <v>0</v>
      </c>
      <c r="I40" s="15">
        <v>0</v>
      </c>
      <c r="J40" s="15">
        <v>0</v>
      </c>
      <c r="K40" s="15">
        <v>0</v>
      </c>
      <c r="L40" s="15">
        <v>0</v>
      </c>
      <c r="M40" s="15">
        <v>0</v>
      </c>
      <c r="N40" s="15">
        <v>0</v>
      </c>
      <c r="O40" s="15">
        <v>0</v>
      </c>
      <c r="P40" s="15">
        <v>0</v>
      </c>
      <c r="Q40" s="15">
        <v>0</v>
      </c>
      <c r="R40" s="15">
        <v>0</v>
      </c>
      <c r="S40" s="15">
        <v>0</v>
      </c>
      <c r="T40" s="15">
        <v>0</v>
      </c>
      <c r="U40" s="15">
        <v>0</v>
      </c>
      <c r="V40" s="15">
        <v>0</v>
      </c>
      <c r="W40" s="15">
        <v>0</v>
      </c>
      <c r="X40" s="15">
        <v>0</v>
      </c>
      <c r="Y40" s="15">
        <v>0</v>
      </c>
      <c r="Z40" s="15">
        <v>0</v>
      </c>
      <c r="AA40" s="15">
        <v>0</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0</v>
      </c>
      <c r="AX40" s="15">
        <v>0</v>
      </c>
      <c r="AY40" s="15">
        <v>0</v>
      </c>
      <c r="AZ40" s="15">
        <v>0</v>
      </c>
      <c r="BA40" s="15">
        <v>0</v>
      </c>
      <c r="BB40" s="15">
        <v>0</v>
      </c>
      <c r="BC40" s="15">
        <v>0</v>
      </c>
      <c r="BD40" s="15">
        <v>0</v>
      </c>
      <c r="BE40" s="15">
        <v>0</v>
      </c>
      <c r="BF40" s="15">
        <v>0</v>
      </c>
      <c r="BG40" s="15">
        <v>0</v>
      </c>
      <c r="BH40" s="15">
        <v>0</v>
      </c>
      <c r="BI40" s="15">
        <v>0</v>
      </c>
      <c r="BJ40" s="15">
        <v>0</v>
      </c>
      <c r="BK40" s="15">
        <v>0</v>
      </c>
      <c r="BL40" s="15">
        <v>0</v>
      </c>
      <c r="BM40" s="15">
        <v>0</v>
      </c>
      <c r="BN40" s="15">
        <v>0</v>
      </c>
      <c r="BO40" s="15">
        <v>0</v>
      </c>
      <c r="BP40" s="15">
        <v>0</v>
      </c>
      <c r="BQ40" s="15">
        <v>0</v>
      </c>
      <c r="BR40" s="15">
        <v>0</v>
      </c>
      <c r="BS40" s="15">
        <v>0</v>
      </c>
      <c r="BT40" s="15">
        <v>0</v>
      </c>
      <c r="BU40" s="15">
        <v>0</v>
      </c>
      <c r="BV40" s="15">
        <v>0</v>
      </c>
      <c r="BW40" s="15">
        <v>0</v>
      </c>
      <c r="BX40" s="15">
        <v>0</v>
      </c>
      <c r="BY40" s="15">
        <v>0</v>
      </c>
      <c r="BZ40" s="15">
        <v>0</v>
      </c>
      <c r="CA40" s="15">
        <v>0</v>
      </c>
      <c r="CB40" s="15">
        <v>0</v>
      </c>
      <c r="CC40" s="15">
        <v>0</v>
      </c>
      <c r="CD40" s="15">
        <v>0</v>
      </c>
      <c r="CE40" s="15">
        <v>0</v>
      </c>
      <c r="CF40" s="15">
        <v>0</v>
      </c>
      <c r="CG40" s="15">
        <v>0</v>
      </c>
      <c r="CH40" s="15">
        <v>0</v>
      </c>
      <c r="CI40" s="15">
        <v>0</v>
      </c>
      <c r="CJ40" s="15">
        <v>0</v>
      </c>
      <c r="CK40" s="15">
        <v>0</v>
      </c>
      <c r="CL40" s="15">
        <v>0</v>
      </c>
      <c r="CM40" s="15">
        <v>0</v>
      </c>
      <c r="CN40" s="15">
        <v>0</v>
      </c>
      <c r="CO40" s="15">
        <v>0</v>
      </c>
      <c r="CP40" s="15">
        <v>0</v>
      </c>
      <c r="CQ40" s="15">
        <v>0</v>
      </c>
      <c r="CR40" s="15">
        <v>0</v>
      </c>
      <c r="CS40" s="15">
        <v>0</v>
      </c>
      <c r="CT40" s="15">
        <v>0</v>
      </c>
      <c r="CU40" s="15">
        <v>0</v>
      </c>
      <c r="CV40" s="15">
        <v>0</v>
      </c>
      <c r="CW40" s="15">
        <v>0</v>
      </c>
      <c r="CX40" s="15">
        <v>0</v>
      </c>
      <c r="CY40" s="15">
        <v>0</v>
      </c>
      <c r="CZ40" s="15">
        <v>0</v>
      </c>
      <c r="DA40" s="15">
        <v>0</v>
      </c>
      <c r="DB40" s="15">
        <v>0</v>
      </c>
      <c r="DC40" s="15">
        <v>0</v>
      </c>
      <c r="DD40" s="15">
        <v>0</v>
      </c>
      <c r="DE40" s="15">
        <v>0</v>
      </c>
      <c r="DF40" s="15">
        <v>0</v>
      </c>
      <c r="DG40" s="15">
        <v>0</v>
      </c>
      <c r="DH40" s="15">
        <v>0</v>
      </c>
      <c r="DI40" s="15">
        <v>0</v>
      </c>
      <c r="DJ40" s="15">
        <v>0</v>
      </c>
      <c r="DK40" s="15">
        <v>0</v>
      </c>
      <c r="DL40" s="15">
        <v>0</v>
      </c>
      <c r="DM40" s="15">
        <v>0</v>
      </c>
      <c r="DN40" s="15">
        <v>0</v>
      </c>
      <c r="DO40" s="15">
        <v>0</v>
      </c>
      <c r="DP40" s="15">
        <v>0</v>
      </c>
      <c r="DQ40" s="15">
        <v>0</v>
      </c>
      <c r="DR40" s="15">
        <v>0</v>
      </c>
      <c r="DS40" s="15">
        <v>0</v>
      </c>
      <c r="DT40" s="15">
        <v>0</v>
      </c>
      <c r="DU40" s="15">
        <v>0</v>
      </c>
      <c r="DV40" s="15">
        <v>0</v>
      </c>
      <c r="DW40" s="15">
        <v>0</v>
      </c>
      <c r="DX40" s="15">
        <v>0</v>
      </c>
      <c r="DY40" s="15">
        <v>0</v>
      </c>
      <c r="DZ40" s="15">
        <v>0</v>
      </c>
      <c r="EA40" s="15">
        <v>0</v>
      </c>
      <c r="EB40" s="15">
        <v>0</v>
      </c>
      <c r="EC40" s="15">
        <v>0</v>
      </c>
      <c r="ED40" s="15">
        <v>0</v>
      </c>
      <c r="EE40" s="15">
        <v>0</v>
      </c>
      <c r="EF40" s="15">
        <v>0</v>
      </c>
      <c r="EG40" s="15">
        <v>0</v>
      </c>
      <c r="EH40" s="15">
        <v>0</v>
      </c>
      <c r="EI40" s="15">
        <v>0</v>
      </c>
      <c r="EJ40" s="15">
        <v>0</v>
      </c>
      <c r="EK40" s="15">
        <v>0</v>
      </c>
      <c r="EL40" s="15">
        <v>0</v>
      </c>
      <c r="EM40" s="15">
        <v>0</v>
      </c>
      <c r="EN40" s="15">
        <v>0</v>
      </c>
      <c r="EO40" s="15">
        <v>0</v>
      </c>
      <c r="EP40" s="15">
        <v>0</v>
      </c>
      <c r="EQ40" s="15">
        <v>0</v>
      </c>
      <c r="ER40" s="15">
        <v>0</v>
      </c>
      <c r="ES40" s="15">
        <v>0</v>
      </c>
      <c r="ET40" s="15">
        <v>0</v>
      </c>
      <c r="EU40" s="15">
        <v>0</v>
      </c>
      <c r="EV40" s="15">
        <v>0</v>
      </c>
      <c r="EW40" s="15">
        <v>0</v>
      </c>
      <c r="EX40" s="15">
        <v>0</v>
      </c>
      <c r="EY40" s="15">
        <v>0</v>
      </c>
      <c r="EZ40" s="15">
        <v>0</v>
      </c>
      <c r="FA40" s="15">
        <v>0</v>
      </c>
      <c r="FB40" s="15">
        <v>0</v>
      </c>
      <c r="FC40" s="15">
        <v>0</v>
      </c>
      <c r="FD40" s="15">
        <v>0</v>
      </c>
      <c r="FE40" s="15">
        <v>0</v>
      </c>
      <c r="FF40" s="15">
        <v>0</v>
      </c>
      <c r="FG40" s="15">
        <v>0</v>
      </c>
      <c r="FH40" s="15">
        <v>0</v>
      </c>
      <c r="FI40" s="15">
        <v>0</v>
      </c>
      <c r="FJ40" s="15">
        <v>0</v>
      </c>
      <c r="FK40" s="15">
        <v>0</v>
      </c>
      <c r="FL40" s="15">
        <v>0</v>
      </c>
      <c r="FM40" s="15">
        <v>0</v>
      </c>
      <c r="FN40" s="15">
        <v>0</v>
      </c>
      <c r="FO40" s="15">
        <v>0</v>
      </c>
      <c r="FP40" s="15">
        <v>0</v>
      </c>
      <c r="FQ40" s="15">
        <v>0</v>
      </c>
      <c r="FR40" s="15">
        <v>0</v>
      </c>
      <c r="FS40" s="15">
        <v>0</v>
      </c>
      <c r="FT40" s="15">
        <v>0</v>
      </c>
      <c r="FU40" s="15">
        <v>0</v>
      </c>
      <c r="FV40" s="15">
        <v>0</v>
      </c>
      <c r="FW40" s="15">
        <v>0</v>
      </c>
      <c r="FX40" s="15">
        <v>0</v>
      </c>
      <c r="FY40" s="15">
        <v>0</v>
      </c>
    </row>
    <row r="41" spans="1:181">
      <c r="A41" s="33" t="s">
        <v>1151</v>
      </c>
      <c r="B41" s="15">
        <v>0</v>
      </c>
      <c r="C41" s="205">
        <v>0</v>
      </c>
      <c r="D41" s="15">
        <v>0</v>
      </c>
      <c r="E41" s="15">
        <v>0</v>
      </c>
      <c r="F41" s="15">
        <v>0</v>
      </c>
      <c r="G41" s="15">
        <v>0</v>
      </c>
      <c r="H41" s="15">
        <v>0</v>
      </c>
      <c r="I41" s="15">
        <v>0</v>
      </c>
      <c r="J41" s="15">
        <v>0</v>
      </c>
      <c r="K41" s="15">
        <v>0</v>
      </c>
      <c r="L41" s="15">
        <v>0</v>
      </c>
      <c r="M41" s="15">
        <v>0</v>
      </c>
      <c r="N41" s="15">
        <v>0</v>
      </c>
      <c r="O41" s="15">
        <v>0</v>
      </c>
      <c r="P41" s="15">
        <v>0</v>
      </c>
      <c r="Q41" s="15">
        <v>0</v>
      </c>
      <c r="R41" s="15">
        <v>0</v>
      </c>
      <c r="S41" s="15">
        <v>0</v>
      </c>
      <c r="T41" s="15">
        <v>0</v>
      </c>
      <c r="U41" s="15">
        <v>0</v>
      </c>
      <c r="V41" s="15">
        <v>0</v>
      </c>
      <c r="W41" s="15">
        <v>0</v>
      </c>
      <c r="X41" s="15">
        <v>0</v>
      </c>
      <c r="Y41" s="15">
        <v>0</v>
      </c>
      <c r="Z41" s="15">
        <v>0</v>
      </c>
      <c r="AA41" s="15">
        <v>0</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0</v>
      </c>
      <c r="AX41" s="15">
        <v>0</v>
      </c>
      <c r="AY41" s="15">
        <v>0</v>
      </c>
      <c r="AZ41" s="15">
        <v>0</v>
      </c>
      <c r="BA41" s="15">
        <v>0</v>
      </c>
      <c r="BB41" s="15">
        <v>0</v>
      </c>
      <c r="BC41" s="15">
        <v>0</v>
      </c>
      <c r="BD41" s="15">
        <v>0</v>
      </c>
      <c r="BE41" s="15">
        <v>0</v>
      </c>
      <c r="BF41" s="15">
        <v>0</v>
      </c>
      <c r="BG41" s="15">
        <v>0</v>
      </c>
      <c r="BH41" s="15">
        <v>0</v>
      </c>
      <c r="BI41" s="15">
        <v>0</v>
      </c>
      <c r="BJ41" s="15">
        <v>0</v>
      </c>
      <c r="BK41" s="15">
        <v>0</v>
      </c>
      <c r="BL41" s="15">
        <v>0</v>
      </c>
      <c r="BM41" s="15">
        <v>0</v>
      </c>
      <c r="BN41" s="15">
        <v>0</v>
      </c>
      <c r="BO41" s="15">
        <v>0</v>
      </c>
      <c r="BP41" s="15">
        <v>0</v>
      </c>
      <c r="BQ41" s="15">
        <v>0</v>
      </c>
      <c r="BR41" s="15">
        <v>0</v>
      </c>
      <c r="BS41" s="15">
        <v>0</v>
      </c>
      <c r="BT41" s="15">
        <v>0</v>
      </c>
      <c r="BU41" s="15">
        <v>0</v>
      </c>
      <c r="BV41" s="15">
        <v>0</v>
      </c>
      <c r="BW41" s="15">
        <v>0</v>
      </c>
      <c r="BX41" s="15">
        <v>0</v>
      </c>
      <c r="BY41" s="15">
        <v>0</v>
      </c>
      <c r="BZ41" s="15">
        <v>0</v>
      </c>
      <c r="CA41" s="15">
        <v>0</v>
      </c>
      <c r="CB41" s="15">
        <v>0</v>
      </c>
      <c r="CC41" s="15">
        <v>0</v>
      </c>
      <c r="CD41" s="15">
        <v>0</v>
      </c>
      <c r="CE41" s="15">
        <v>0</v>
      </c>
      <c r="CF41" s="15">
        <v>0</v>
      </c>
      <c r="CG41" s="15">
        <v>0</v>
      </c>
      <c r="CH41" s="15">
        <v>0</v>
      </c>
      <c r="CI41" s="15">
        <v>0</v>
      </c>
      <c r="CJ41" s="15">
        <v>0</v>
      </c>
      <c r="CK41" s="15">
        <v>0</v>
      </c>
      <c r="CL41" s="15">
        <v>0</v>
      </c>
      <c r="CM41" s="15">
        <v>0</v>
      </c>
      <c r="CN41" s="15">
        <v>0</v>
      </c>
      <c r="CO41" s="15">
        <v>0</v>
      </c>
      <c r="CP41" s="15">
        <v>0</v>
      </c>
      <c r="CQ41" s="15">
        <v>0</v>
      </c>
      <c r="CR41" s="15">
        <v>0</v>
      </c>
      <c r="CS41" s="15">
        <v>0</v>
      </c>
      <c r="CT41" s="15">
        <v>0</v>
      </c>
      <c r="CU41" s="15">
        <v>0</v>
      </c>
      <c r="CV41" s="15">
        <v>0</v>
      </c>
      <c r="CW41" s="15">
        <v>0</v>
      </c>
      <c r="CX41" s="15">
        <v>0</v>
      </c>
      <c r="CY41" s="15">
        <v>0</v>
      </c>
      <c r="CZ41" s="15">
        <v>0</v>
      </c>
      <c r="DA41" s="15">
        <v>0</v>
      </c>
      <c r="DB41" s="15">
        <v>0</v>
      </c>
      <c r="DC41" s="15">
        <v>0</v>
      </c>
      <c r="DD41" s="15">
        <v>0</v>
      </c>
      <c r="DE41" s="15">
        <v>0</v>
      </c>
      <c r="DF41" s="15">
        <v>0</v>
      </c>
      <c r="DG41" s="15">
        <v>0</v>
      </c>
      <c r="DH41" s="15">
        <v>0</v>
      </c>
      <c r="DI41" s="15">
        <v>0</v>
      </c>
      <c r="DJ41" s="15">
        <v>0</v>
      </c>
      <c r="DK41" s="15">
        <v>0</v>
      </c>
      <c r="DL41" s="15">
        <v>0</v>
      </c>
      <c r="DM41" s="15">
        <v>0</v>
      </c>
      <c r="DN41" s="15">
        <v>0</v>
      </c>
      <c r="DO41" s="15">
        <v>0</v>
      </c>
      <c r="DP41" s="15">
        <v>0</v>
      </c>
      <c r="DQ41" s="15">
        <v>0</v>
      </c>
      <c r="DR41" s="15">
        <v>0</v>
      </c>
      <c r="DS41" s="15">
        <v>0</v>
      </c>
      <c r="DT41" s="15">
        <v>0</v>
      </c>
      <c r="DU41" s="15">
        <v>0</v>
      </c>
      <c r="DV41" s="15">
        <v>0</v>
      </c>
      <c r="DW41" s="15">
        <v>0</v>
      </c>
      <c r="DX41" s="15">
        <v>0</v>
      </c>
      <c r="DY41" s="15">
        <v>0</v>
      </c>
      <c r="DZ41" s="15">
        <v>0</v>
      </c>
      <c r="EA41" s="15">
        <v>0</v>
      </c>
      <c r="EB41" s="15">
        <v>0</v>
      </c>
      <c r="EC41" s="15">
        <v>0</v>
      </c>
      <c r="ED41" s="15">
        <v>0</v>
      </c>
      <c r="EE41" s="15">
        <v>0</v>
      </c>
      <c r="EF41" s="15">
        <v>0</v>
      </c>
      <c r="EG41" s="15">
        <v>0</v>
      </c>
      <c r="EH41" s="15">
        <v>0</v>
      </c>
      <c r="EI41" s="15">
        <v>0</v>
      </c>
      <c r="EJ41" s="15">
        <v>0</v>
      </c>
      <c r="EK41" s="15">
        <v>0</v>
      </c>
      <c r="EL41" s="15">
        <v>0</v>
      </c>
      <c r="EM41" s="15">
        <v>0</v>
      </c>
      <c r="EN41" s="15">
        <v>0</v>
      </c>
      <c r="EO41" s="15">
        <v>0</v>
      </c>
      <c r="EP41" s="15">
        <v>0</v>
      </c>
      <c r="EQ41" s="15">
        <v>0</v>
      </c>
      <c r="ER41" s="15">
        <v>0</v>
      </c>
      <c r="ES41" s="15">
        <v>0</v>
      </c>
      <c r="ET41" s="15">
        <v>0</v>
      </c>
      <c r="EU41" s="15">
        <v>0</v>
      </c>
      <c r="EV41" s="15">
        <v>0</v>
      </c>
      <c r="EW41" s="15">
        <v>0</v>
      </c>
      <c r="EX41" s="15">
        <v>0</v>
      </c>
      <c r="EY41" s="15">
        <v>0</v>
      </c>
      <c r="EZ41" s="15">
        <v>0</v>
      </c>
      <c r="FA41" s="15">
        <v>0</v>
      </c>
      <c r="FB41" s="15">
        <v>0</v>
      </c>
      <c r="FC41" s="15">
        <v>0</v>
      </c>
      <c r="FD41" s="15">
        <v>0</v>
      </c>
      <c r="FE41" s="15">
        <v>0</v>
      </c>
      <c r="FF41" s="15">
        <v>0</v>
      </c>
      <c r="FG41" s="15">
        <v>0</v>
      </c>
      <c r="FH41" s="15">
        <v>0</v>
      </c>
      <c r="FI41" s="15">
        <v>0</v>
      </c>
      <c r="FJ41" s="15">
        <v>0</v>
      </c>
      <c r="FK41" s="15">
        <v>0</v>
      </c>
      <c r="FL41" s="15">
        <v>0</v>
      </c>
      <c r="FM41" s="15">
        <v>0</v>
      </c>
      <c r="FN41" s="15">
        <v>0</v>
      </c>
      <c r="FO41" s="15">
        <v>0</v>
      </c>
      <c r="FP41" s="15">
        <v>0</v>
      </c>
      <c r="FQ41" s="15">
        <v>0</v>
      </c>
      <c r="FR41" s="15">
        <v>0</v>
      </c>
      <c r="FS41" s="15">
        <v>0</v>
      </c>
      <c r="FT41" s="15">
        <v>0</v>
      </c>
      <c r="FU41" s="15">
        <v>0</v>
      </c>
      <c r="FV41" s="15">
        <v>0</v>
      </c>
      <c r="FW41" s="15">
        <v>0</v>
      </c>
      <c r="FX41" s="15">
        <v>0</v>
      </c>
      <c r="FY41" s="15">
        <v>0</v>
      </c>
    </row>
    <row r="42" spans="1:181" ht="27.6">
      <c r="A42" s="11" t="s">
        <v>1137</v>
      </c>
      <c r="B42" s="9" t="s">
        <v>1192</v>
      </c>
      <c r="C42" s="198" t="s">
        <v>1020</v>
      </c>
      <c r="D42" s="10" t="s">
        <v>1019</v>
      </c>
      <c r="E42" s="10"/>
      <c r="F42" s="10"/>
      <c r="G42" s="10"/>
      <c r="H42" s="10"/>
      <c r="I42" s="11" t="s">
        <v>1115</v>
      </c>
      <c r="J42" s="10" t="s">
        <v>1140</v>
      </c>
      <c r="K42" s="10"/>
      <c r="L42" s="10"/>
      <c r="M42" s="10"/>
      <c r="N42" s="9"/>
      <c r="O42" s="11" t="s">
        <v>616</v>
      </c>
      <c r="P42" s="10" t="s">
        <v>617</v>
      </c>
      <c r="Q42" s="10"/>
      <c r="R42" s="10"/>
      <c r="S42" s="10"/>
      <c r="T42" s="9"/>
      <c r="U42" s="7" t="s">
        <v>1168</v>
      </c>
      <c r="V42" s="9" t="s">
        <v>1023</v>
      </c>
      <c r="W42" s="10"/>
      <c r="X42" s="10"/>
      <c r="Y42" s="10"/>
      <c r="Z42" s="10"/>
      <c r="AA42" s="10"/>
      <c r="AB42" s="10"/>
      <c r="AC42" s="11" t="s">
        <v>1117</v>
      </c>
      <c r="AD42" s="10"/>
      <c r="AE42" s="10"/>
      <c r="AF42" s="10"/>
      <c r="AG42" s="10"/>
      <c r="AH42" s="9"/>
      <c r="AI42" s="11" t="s">
        <v>618</v>
      </c>
      <c r="AJ42" s="10"/>
      <c r="AK42" s="10"/>
      <c r="AL42" s="10"/>
      <c r="AM42" s="10"/>
      <c r="AN42" s="9"/>
      <c r="AO42" s="10" t="s">
        <v>1226</v>
      </c>
    </row>
  </sheetData>
  <sortState xmlns:xlrd2="http://schemas.microsoft.com/office/spreadsheetml/2017/richdata2" ref="A3:GT42">
    <sortCondition ref="A3"/>
  </sortState>
  <mergeCells count="9">
    <mergeCell ref="EE1:EJ1"/>
    <mergeCell ref="EY1:FD1"/>
    <mergeCell ref="FS1:FX1"/>
    <mergeCell ref="GM1:GR1"/>
    <mergeCell ref="AI1:AN1"/>
    <mergeCell ref="BC1:BH1"/>
    <mergeCell ref="BW1:CB1"/>
    <mergeCell ref="CQ1:CV1"/>
    <mergeCell ref="DK1:DP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Y46"/>
  <sheetViews>
    <sheetView workbookViewId="0">
      <selection activeCell="B2" sqref="B2"/>
    </sheetView>
  </sheetViews>
  <sheetFormatPr defaultColWidth="8.5546875" defaultRowHeight="14.4"/>
  <cols>
    <col min="1" max="1" width="22.77734375" style="26" customWidth="1"/>
    <col min="2" max="2" width="18.88671875" style="22" customWidth="1"/>
    <col min="3" max="3" width="16.6640625" style="22" customWidth="1"/>
    <col min="4" max="6" width="8.5546875" style="22"/>
    <col min="7" max="7" width="11" style="22" customWidth="1"/>
    <col min="8" max="8" width="8.5546875" style="22"/>
    <col min="9" max="9" width="14.44140625" style="22" customWidth="1"/>
    <col min="10" max="10" width="15.44140625" style="22" customWidth="1"/>
    <col min="11" max="11" width="13.5546875" style="22" customWidth="1"/>
    <col min="12" max="12" width="12.33203125" style="22" customWidth="1"/>
    <col min="13" max="13" width="17.5546875" style="22" customWidth="1"/>
    <col min="14" max="14" width="8.5546875" style="22"/>
    <col min="15" max="15" width="20.5546875" style="22" customWidth="1"/>
    <col min="16" max="20" width="8.5546875" style="22"/>
    <col min="21" max="21" width="79.109375" style="22" customWidth="1"/>
    <col min="22" max="22" width="14.6640625" style="10" customWidth="1"/>
    <col min="23" max="23" width="11" style="10" customWidth="1"/>
    <col min="24" max="28" width="8.5546875" style="10"/>
    <col min="29" max="29" width="16.5546875" style="10" customWidth="1"/>
    <col min="30" max="30" width="13" style="10" customWidth="1"/>
    <col min="31" max="31" width="12.88671875" style="10" customWidth="1"/>
    <col min="32" max="32" width="11.44140625" style="10" customWidth="1"/>
    <col min="33" max="33" width="14.6640625" style="10" customWidth="1"/>
    <col min="34" max="34" width="8.5546875" style="10"/>
    <col min="35" max="35" width="10.44140625" style="10" customWidth="1"/>
    <col min="36" max="40" width="8.5546875" style="10"/>
    <col min="41" max="41" width="54.44140625" style="10" customWidth="1"/>
    <col min="42" max="42" width="38.88671875" style="10" customWidth="1"/>
    <col min="43" max="43" width="9.88671875" style="10" customWidth="1"/>
    <col min="44" max="48" width="8.5546875" style="10"/>
    <col min="49" max="49" width="15.5546875" style="10" customWidth="1"/>
    <col min="50" max="50" width="12.33203125" style="10" customWidth="1"/>
    <col min="51" max="51" width="10.5546875" style="10" customWidth="1"/>
    <col min="52" max="52" width="15.5546875" style="10" customWidth="1"/>
    <col min="53" max="54" width="8.5546875" style="10"/>
    <col min="55" max="55" width="12.33203125" style="10" customWidth="1"/>
    <col min="56" max="60" width="8.5546875" style="10"/>
    <col min="61" max="61" width="53" style="10" customWidth="1"/>
    <col min="62" max="62" width="17.5546875" style="10" customWidth="1"/>
    <col min="63" max="63" width="14.88671875" style="10" customWidth="1"/>
    <col min="64" max="64" width="10.44140625" style="10" customWidth="1"/>
    <col min="65" max="68" width="8.5546875" style="10"/>
    <col min="69" max="69" width="13.44140625" style="10" customWidth="1"/>
    <col min="70" max="70" width="11.109375" style="10" customWidth="1"/>
    <col min="71" max="71" width="11.88671875" style="10" customWidth="1"/>
    <col min="72" max="74" width="8.5546875" style="10"/>
    <col min="75" max="75" width="11.109375" style="10" customWidth="1"/>
    <col min="76" max="80" width="8.5546875" style="10"/>
    <col min="81" max="81" width="36.6640625" style="10" customWidth="1"/>
    <col min="82" max="82" width="12.33203125" style="10" customWidth="1"/>
    <col min="83" max="88" width="8.5546875" style="10"/>
    <col min="89" max="89" width="15.6640625" style="10" customWidth="1"/>
    <col min="90" max="90" width="11.44140625" style="10" customWidth="1"/>
    <col min="91" max="91" width="10.109375" style="10" customWidth="1"/>
    <col min="92" max="92" width="11.5546875" style="10" customWidth="1"/>
    <col min="93" max="93" width="10" style="10" customWidth="1"/>
    <col min="94" max="94" width="11.88671875" style="10" customWidth="1"/>
    <col min="95" max="100" width="8.5546875" style="10"/>
    <col min="101" max="101" width="54.33203125" style="10" customWidth="1"/>
    <col min="102" max="102" width="16.5546875" style="10" customWidth="1"/>
    <col min="103" max="103" width="8.5546875" style="10"/>
    <col min="104" max="104" width="11.5546875" style="10" customWidth="1"/>
    <col min="105" max="108" width="8.5546875" style="10"/>
    <col min="109" max="110" width="12.88671875" style="10" customWidth="1"/>
    <col min="111" max="111" width="11.88671875" style="10" customWidth="1"/>
    <col min="112" max="114" width="8.5546875" style="10"/>
    <col min="115" max="115" width="12.5546875" style="10" customWidth="1"/>
    <col min="116" max="120" width="8.5546875" style="10"/>
    <col min="121" max="121" width="35.5546875" style="10" customWidth="1"/>
    <col min="122" max="122" width="11.109375" style="10" customWidth="1"/>
    <col min="123" max="129" width="8.5546875" style="10"/>
    <col min="130" max="130" width="13.88671875" style="10" customWidth="1"/>
    <col min="131" max="131" width="11.109375" style="10" customWidth="1"/>
    <col min="132" max="140" width="8.5546875" style="10"/>
    <col min="141" max="141" width="31.44140625" style="10" customWidth="1"/>
    <col min="142" max="16384" width="8.5546875" style="10"/>
  </cols>
  <sheetData>
    <row r="1" spans="1:181" ht="27.75" customHeight="1">
      <c r="A1" s="23" t="s">
        <v>619</v>
      </c>
      <c r="B1" s="31" t="s">
        <v>620</v>
      </c>
      <c r="C1" s="4" t="s">
        <v>621</v>
      </c>
      <c r="D1" s="4"/>
      <c r="E1" s="4"/>
      <c r="F1" s="4"/>
      <c r="G1" s="4"/>
      <c r="H1" s="4"/>
      <c r="I1" s="30" t="s">
        <v>622</v>
      </c>
      <c r="J1" s="4"/>
      <c r="K1" s="4"/>
      <c r="L1" s="4"/>
      <c r="M1" s="4"/>
      <c r="N1" s="31"/>
      <c r="O1" s="30" t="s">
        <v>623</v>
      </c>
      <c r="P1" s="4"/>
      <c r="Q1" s="4"/>
      <c r="R1" s="4"/>
      <c r="S1" s="4"/>
      <c r="T1" s="31"/>
      <c r="U1" s="4" t="s">
        <v>624</v>
      </c>
      <c r="V1" s="31" t="s">
        <v>154</v>
      </c>
      <c r="W1" s="4" t="s">
        <v>625</v>
      </c>
      <c r="X1" s="4"/>
      <c r="Y1" s="4"/>
      <c r="Z1" s="4"/>
      <c r="AA1" s="4"/>
      <c r="AB1" s="4"/>
      <c r="AC1" s="30" t="s">
        <v>626</v>
      </c>
      <c r="AD1" s="4"/>
      <c r="AE1" s="4"/>
      <c r="AF1" s="4"/>
      <c r="AG1" s="4"/>
      <c r="AH1" s="31"/>
      <c r="AI1" s="30" t="s">
        <v>627</v>
      </c>
      <c r="AJ1" s="4"/>
      <c r="AK1" s="4"/>
      <c r="AL1" s="4"/>
      <c r="AM1" s="4"/>
      <c r="AN1" s="31"/>
      <c r="AO1" s="4" t="s">
        <v>628</v>
      </c>
      <c r="AP1" s="31" t="s">
        <v>155</v>
      </c>
      <c r="AQ1" s="4" t="s">
        <v>629</v>
      </c>
      <c r="AR1" s="4"/>
      <c r="AS1" s="4"/>
      <c r="AT1" s="4"/>
      <c r="AU1" s="4"/>
      <c r="AV1" s="4"/>
      <c r="AW1" s="30" t="s">
        <v>630</v>
      </c>
      <c r="AX1" s="4"/>
      <c r="AY1" s="4"/>
      <c r="AZ1" s="4"/>
      <c r="BA1" s="4"/>
      <c r="BB1" s="31"/>
      <c r="BC1" s="30" t="s">
        <v>631</v>
      </c>
      <c r="BD1" s="4"/>
      <c r="BE1" s="4"/>
      <c r="BF1" s="4"/>
      <c r="BG1" s="4"/>
      <c r="BH1" s="31"/>
      <c r="BI1" s="4" t="s">
        <v>632</v>
      </c>
      <c r="BJ1" s="31" t="s">
        <v>156</v>
      </c>
      <c r="BK1" s="4" t="s">
        <v>633</v>
      </c>
      <c r="BL1" s="4"/>
      <c r="BM1" s="4"/>
      <c r="BN1" s="4"/>
      <c r="BO1" s="4"/>
      <c r="BP1" s="4"/>
      <c r="BQ1" s="30" t="s">
        <v>634</v>
      </c>
      <c r="BR1" s="4"/>
      <c r="BS1" s="4"/>
      <c r="BT1" s="4"/>
      <c r="BU1" s="4"/>
      <c r="BV1" s="31"/>
      <c r="BW1" s="30" t="s">
        <v>635</v>
      </c>
      <c r="BX1" s="4"/>
      <c r="BY1" s="4"/>
      <c r="BZ1" s="4"/>
      <c r="CA1" s="4"/>
      <c r="CB1" s="31"/>
      <c r="CC1" s="4" t="s">
        <v>636</v>
      </c>
      <c r="CD1" s="31" t="s">
        <v>157</v>
      </c>
      <c r="CE1" s="4" t="s">
        <v>637</v>
      </c>
      <c r="CF1" s="4"/>
      <c r="CG1" s="4"/>
      <c r="CH1" s="4"/>
      <c r="CI1" s="4"/>
      <c r="CJ1" s="4"/>
      <c r="CK1" s="30" t="s">
        <v>638</v>
      </c>
      <c r="CL1" s="4"/>
      <c r="CM1" s="4"/>
      <c r="CN1" s="4"/>
      <c r="CO1" s="4"/>
      <c r="CP1" s="31"/>
      <c r="CQ1" s="30" t="s">
        <v>639</v>
      </c>
      <c r="CR1" s="4"/>
      <c r="CS1" s="4"/>
      <c r="CT1" s="4"/>
      <c r="CU1" s="4"/>
      <c r="CV1" s="31"/>
      <c r="CW1" s="4" t="s">
        <v>640</v>
      </c>
      <c r="CX1" s="31" t="s">
        <v>158</v>
      </c>
      <c r="CY1" s="4" t="s">
        <v>641</v>
      </c>
      <c r="CZ1" s="4"/>
      <c r="DA1" s="4"/>
      <c r="DB1" s="4"/>
      <c r="DC1" s="4"/>
      <c r="DD1" s="4"/>
      <c r="DE1" s="30" t="s">
        <v>642</v>
      </c>
      <c r="DF1" s="4"/>
      <c r="DG1" s="4"/>
      <c r="DH1" s="4"/>
      <c r="DI1" s="4"/>
      <c r="DJ1" s="31"/>
      <c r="DK1" s="30" t="s">
        <v>643</v>
      </c>
      <c r="DL1" s="4"/>
      <c r="DM1" s="4"/>
      <c r="DN1" s="4"/>
      <c r="DO1" s="4"/>
      <c r="DP1" s="31"/>
      <c r="DQ1" s="4" t="s">
        <v>644</v>
      </c>
      <c r="DR1" s="31" t="s">
        <v>645</v>
      </c>
      <c r="DS1" s="4" t="s">
        <v>646</v>
      </c>
      <c r="DT1" s="4"/>
      <c r="DU1" s="4"/>
      <c r="DV1" s="4"/>
      <c r="DW1" s="4"/>
      <c r="DX1" s="4"/>
      <c r="DY1" s="30" t="s">
        <v>647</v>
      </c>
      <c r="DZ1" s="4"/>
      <c r="EA1" s="4"/>
      <c r="EB1" s="4"/>
      <c r="EC1" s="4"/>
      <c r="ED1" s="31"/>
      <c r="EE1" s="30" t="s">
        <v>648</v>
      </c>
      <c r="EF1" s="4"/>
      <c r="EG1" s="4"/>
      <c r="EH1" s="4"/>
      <c r="EI1" s="4"/>
      <c r="EJ1" s="31"/>
      <c r="EK1" s="4" t="s">
        <v>649</v>
      </c>
    </row>
    <row r="2" spans="1:181" ht="19.5" customHeight="1">
      <c r="A2" s="31" t="s">
        <v>1383</v>
      </c>
      <c r="B2" s="22">
        <v>0</v>
      </c>
      <c r="C2" s="4">
        <v>0</v>
      </c>
      <c r="D2" s="4">
        <v>0</v>
      </c>
      <c r="E2" s="4">
        <v>0</v>
      </c>
      <c r="F2" s="4">
        <v>0</v>
      </c>
      <c r="G2" s="4">
        <v>0</v>
      </c>
      <c r="H2" s="4">
        <v>0</v>
      </c>
      <c r="I2" s="30">
        <v>0</v>
      </c>
      <c r="J2" s="4">
        <v>0</v>
      </c>
      <c r="K2" s="4">
        <v>0</v>
      </c>
      <c r="L2" s="4">
        <v>0</v>
      </c>
      <c r="M2" s="4">
        <v>0</v>
      </c>
      <c r="N2" s="31">
        <v>0</v>
      </c>
      <c r="O2" s="30">
        <v>0</v>
      </c>
      <c r="P2" s="30">
        <v>0</v>
      </c>
      <c r="Q2" s="30">
        <v>0</v>
      </c>
      <c r="R2" s="30">
        <v>0</v>
      </c>
      <c r="S2" s="4">
        <v>0</v>
      </c>
      <c r="T2" s="31">
        <v>0</v>
      </c>
      <c r="U2" s="4">
        <v>0</v>
      </c>
      <c r="V2" s="22">
        <v>0</v>
      </c>
      <c r="W2" s="4">
        <v>0</v>
      </c>
      <c r="X2" s="4">
        <v>0</v>
      </c>
      <c r="Y2" s="4">
        <v>0</v>
      </c>
      <c r="Z2" s="4">
        <v>0</v>
      </c>
      <c r="AA2" s="4">
        <v>0</v>
      </c>
      <c r="AB2" s="4">
        <v>0</v>
      </c>
      <c r="AC2" s="30">
        <v>0</v>
      </c>
      <c r="AD2" s="4">
        <v>0</v>
      </c>
      <c r="AE2" s="4">
        <v>0</v>
      </c>
      <c r="AF2" s="4">
        <v>0</v>
      </c>
      <c r="AG2" s="4">
        <v>0</v>
      </c>
      <c r="AH2" s="31">
        <v>0</v>
      </c>
      <c r="AI2" s="30">
        <v>0</v>
      </c>
      <c r="AJ2" s="30">
        <v>0</v>
      </c>
      <c r="AK2" s="30">
        <v>0</v>
      </c>
      <c r="AL2" s="30">
        <v>0</v>
      </c>
      <c r="AM2" s="4">
        <v>0</v>
      </c>
      <c r="AN2" s="31">
        <v>0</v>
      </c>
      <c r="AO2" s="4">
        <v>0</v>
      </c>
      <c r="AP2" s="22">
        <v>0</v>
      </c>
      <c r="AQ2" s="4">
        <v>0</v>
      </c>
      <c r="AR2" s="4">
        <v>0</v>
      </c>
      <c r="AS2" s="4">
        <v>0</v>
      </c>
      <c r="AT2" s="4">
        <v>0</v>
      </c>
      <c r="AU2" s="4">
        <v>0</v>
      </c>
      <c r="AV2" s="4">
        <v>0</v>
      </c>
      <c r="AW2" s="30">
        <v>0</v>
      </c>
      <c r="AX2" s="4">
        <v>0</v>
      </c>
      <c r="AY2" s="4">
        <v>0</v>
      </c>
      <c r="AZ2" s="4">
        <v>0</v>
      </c>
      <c r="BA2" s="4">
        <v>0</v>
      </c>
      <c r="BB2" s="31">
        <v>0</v>
      </c>
      <c r="BC2" s="30">
        <v>0</v>
      </c>
      <c r="BD2" s="30">
        <v>0</v>
      </c>
      <c r="BE2" s="30">
        <v>0</v>
      </c>
      <c r="BF2" s="30">
        <v>0</v>
      </c>
      <c r="BG2" s="4">
        <v>0</v>
      </c>
      <c r="BH2" s="31">
        <v>0</v>
      </c>
      <c r="BI2" s="4">
        <v>0</v>
      </c>
      <c r="BJ2" s="22">
        <v>0</v>
      </c>
      <c r="BK2" s="4">
        <v>0</v>
      </c>
      <c r="BL2" s="4">
        <v>0</v>
      </c>
      <c r="BM2" s="4">
        <v>0</v>
      </c>
      <c r="BN2" s="4">
        <v>0</v>
      </c>
      <c r="BO2" s="4">
        <v>0</v>
      </c>
      <c r="BP2" s="4">
        <v>0</v>
      </c>
      <c r="BQ2" s="30">
        <v>0</v>
      </c>
      <c r="BR2" s="4">
        <v>0</v>
      </c>
      <c r="BS2" s="4">
        <v>0</v>
      </c>
      <c r="BT2" s="4">
        <v>0</v>
      </c>
      <c r="BU2" s="4">
        <v>0</v>
      </c>
      <c r="BV2" s="31">
        <v>0</v>
      </c>
      <c r="BW2" s="30">
        <v>0</v>
      </c>
      <c r="BX2" s="30">
        <v>0</v>
      </c>
      <c r="BY2" s="30">
        <v>0</v>
      </c>
      <c r="BZ2" s="30">
        <v>0</v>
      </c>
      <c r="CA2" s="4">
        <v>0</v>
      </c>
      <c r="CB2" s="31">
        <v>0</v>
      </c>
      <c r="CC2" s="4">
        <v>0</v>
      </c>
      <c r="CD2" s="22">
        <v>0</v>
      </c>
      <c r="CE2" s="4">
        <v>0</v>
      </c>
      <c r="CF2" s="4">
        <v>0</v>
      </c>
      <c r="CG2" s="4">
        <v>0</v>
      </c>
      <c r="CH2" s="4">
        <v>0</v>
      </c>
      <c r="CI2" s="4">
        <v>0</v>
      </c>
      <c r="CJ2" s="4">
        <v>0</v>
      </c>
      <c r="CK2" s="30">
        <v>0</v>
      </c>
      <c r="CL2" s="4">
        <v>0</v>
      </c>
      <c r="CM2" s="4">
        <v>0</v>
      </c>
      <c r="CN2" s="4">
        <v>0</v>
      </c>
      <c r="CO2" s="4">
        <v>0</v>
      </c>
      <c r="CP2" s="31">
        <v>0</v>
      </c>
      <c r="CQ2" s="30">
        <v>0</v>
      </c>
      <c r="CR2" s="30">
        <v>0</v>
      </c>
      <c r="CS2" s="30">
        <v>0</v>
      </c>
      <c r="CT2" s="30">
        <v>0</v>
      </c>
      <c r="CU2" s="4">
        <v>0</v>
      </c>
      <c r="CV2" s="31">
        <v>0</v>
      </c>
      <c r="CW2" s="4">
        <v>0</v>
      </c>
      <c r="CX2" s="22">
        <v>0</v>
      </c>
      <c r="CY2" s="4">
        <v>0</v>
      </c>
      <c r="CZ2" s="4">
        <v>0</v>
      </c>
      <c r="DA2" s="4">
        <v>0</v>
      </c>
      <c r="DB2" s="4">
        <v>0</v>
      </c>
      <c r="DC2" s="4">
        <v>0</v>
      </c>
      <c r="DD2" s="4">
        <v>0</v>
      </c>
      <c r="DE2" s="30">
        <v>0</v>
      </c>
      <c r="DF2" s="4">
        <v>0</v>
      </c>
      <c r="DG2" s="4">
        <v>0</v>
      </c>
      <c r="DH2" s="4">
        <v>0</v>
      </c>
      <c r="DI2" s="4">
        <v>0</v>
      </c>
      <c r="DJ2" s="31">
        <v>0</v>
      </c>
      <c r="DK2" s="30">
        <v>0</v>
      </c>
      <c r="DL2" s="30">
        <v>0</v>
      </c>
      <c r="DM2" s="30">
        <v>0</v>
      </c>
      <c r="DN2" s="30">
        <v>0</v>
      </c>
      <c r="DO2" s="4">
        <v>0</v>
      </c>
      <c r="DP2" s="31">
        <v>0</v>
      </c>
      <c r="DQ2" s="4">
        <v>0</v>
      </c>
      <c r="DR2" s="22">
        <v>0</v>
      </c>
      <c r="DS2" s="4">
        <v>0</v>
      </c>
      <c r="DT2" s="4">
        <v>0</v>
      </c>
      <c r="DU2" s="4">
        <v>0</v>
      </c>
      <c r="DV2" s="4">
        <v>0</v>
      </c>
      <c r="DW2" s="4">
        <v>0</v>
      </c>
      <c r="DX2" s="4">
        <v>0</v>
      </c>
      <c r="DY2" s="30">
        <v>0</v>
      </c>
      <c r="DZ2" s="4">
        <v>0</v>
      </c>
      <c r="EA2" s="4">
        <v>0</v>
      </c>
      <c r="EB2" s="4">
        <v>0</v>
      </c>
      <c r="EC2" s="4">
        <v>0</v>
      </c>
      <c r="ED2" s="31">
        <v>0</v>
      </c>
      <c r="EE2" s="30">
        <v>0</v>
      </c>
      <c r="EF2" s="30">
        <v>0</v>
      </c>
      <c r="EG2" s="30">
        <v>0</v>
      </c>
      <c r="EH2" s="30">
        <v>0</v>
      </c>
      <c r="EI2" s="4">
        <v>0</v>
      </c>
      <c r="EJ2" s="31">
        <v>0</v>
      </c>
      <c r="EK2" s="4">
        <v>0</v>
      </c>
    </row>
    <row r="3" spans="1:181" s="22" customFormat="1">
      <c r="A3" s="6" t="s">
        <v>1161</v>
      </c>
      <c r="B3" s="15">
        <v>0</v>
      </c>
      <c r="C3" s="15">
        <v>0</v>
      </c>
      <c r="D3" s="15">
        <v>0</v>
      </c>
      <c r="E3" s="15">
        <v>0</v>
      </c>
      <c r="F3" s="15">
        <v>0</v>
      </c>
      <c r="G3" s="15">
        <v>0</v>
      </c>
      <c r="H3" s="15">
        <v>0</v>
      </c>
      <c r="I3" s="15">
        <v>0</v>
      </c>
      <c r="J3" s="15">
        <v>0</v>
      </c>
      <c r="K3" s="15">
        <v>0</v>
      </c>
      <c r="L3" s="15">
        <v>0</v>
      </c>
      <c r="M3" s="15">
        <v>0</v>
      </c>
      <c r="N3" s="15">
        <v>0</v>
      </c>
      <c r="O3" s="15">
        <v>0</v>
      </c>
      <c r="P3" s="15">
        <v>0</v>
      </c>
      <c r="Q3" s="15">
        <v>0</v>
      </c>
      <c r="R3" s="15">
        <v>0</v>
      </c>
      <c r="S3" s="15">
        <v>0</v>
      </c>
      <c r="T3" s="15">
        <v>0</v>
      </c>
      <c r="U3" s="15">
        <v>0</v>
      </c>
      <c r="V3" s="15">
        <v>0</v>
      </c>
      <c r="W3" s="15">
        <v>0</v>
      </c>
      <c r="X3" s="15">
        <v>0</v>
      </c>
      <c r="Y3" s="15">
        <v>0</v>
      </c>
      <c r="Z3" s="15">
        <v>0</v>
      </c>
      <c r="AA3" s="15">
        <v>0</v>
      </c>
      <c r="AB3" s="15">
        <v>0</v>
      </c>
      <c r="AC3" s="15">
        <v>0</v>
      </c>
      <c r="AD3" s="15">
        <v>0</v>
      </c>
      <c r="AE3" s="15">
        <v>0</v>
      </c>
      <c r="AF3" s="15">
        <v>0</v>
      </c>
      <c r="AG3" s="15">
        <v>0</v>
      </c>
      <c r="AH3" s="15">
        <v>0</v>
      </c>
      <c r="AI3" s="15">
        <v>0</v>
      </c>
      <c r="AJ3" s="15">
        <v>0</v>
      </c>
      <c r="AK3" s="15">
        <v>0</v>
      </c>
      <c r="AL3" s="15">
        <v>0</v>
      </c>
      <c r="AM3" s="15">
        <v>0</v>
      </c>
      <c r="AN3" s="15">
        <v>0</v>
      </c>
      <c r="AO3" s="15">
        <v>0</v>
      </c>
      <c r="AP3" s="15">
        <v>0</v>
      </c>
      <c r="AQ3" s="15">
        <v>0</v>
      </c>
      <c r="AR3" s="15">
        <v>0</v>
      </c>
      <c r="AS3" s="15">
        <v>0</v>
      </c>
      <c r="AT3" s="15">
        <v>0</v>
      </c>
      <c r="AU3" s="15">
        <v>0</v>
      </c>
      <c r="AV3" s="15">
        <v>0</v>
      </c>
      <c r="AW3" s="15">
        <v>0</v>
      </c>
      <c r="AX3" s="15">
        <v>0</v>
      </c>
      <c r="AY3" s="15">
        <v>0</v>
      </c>
      <c r="AZ3" s="15">
        <v>0</v>
      </c>
      <c r="BA3" s="15">
        <v>0</v>
      </c>
      <c r="BB3" s="15">
        <v>0</v>
      </c>
      <c r="BC3" s="15">
        <v>0</v>
      </c>
      <c r="BD3" s="15">
        <v>0</v>
      </c>
      <c r="BE3" s="15">
        <v>0</v>
      </c>
      <c r="BF3" s="15">
        <v>0</v>
      </c>
      <c r="BG3" s="15">
        <v>0</v>
      </c>
      <c r="BH3" s="15">
        <v>0</v>
      </c>
      <c r="BI3" s="15">
        <v>0</v>
      </c>
      <c r="BJ3" s="15">
        <v>0</v>
      </c>
      <c r="BK3" s="15">
        <v>0</v>
      </c>
      <c r="BL3" s="15">
        <v>0</v>
      </c>
      <c r="BM3" s="15">
        <v>0</v>
      </c>
      <c r="BN3" s="15">
        <v>0</v>
      </c>
      <c r="BO3" s="15">
        <v>0</v>
      </c>
      <c r="BP3" s="15">
        <v>0</v>
      </c>
      <c r="BQ3" s="15">
        <v>0</v>
      </c>
      <c r="BR3" s="15">
        <v>0</v>
      </c>
      <c r="BS3" s="15">
        <v>0</v>
      </c>
      <c r="BT3" s="15">
        <v>0</v>
      </c>
      <c r="BU3" s="15">
        <v>0</v>
      </c>
      <c r="BV3" s="15">
        <v>0</v>
      </c>
      <c r="BW3" s="15">
        <v>0</v>
      </c>
      <c r="BX3" s="15">
        <v>0</v>
      </c>
      <c r="BY3" s="15">
        <v>0</v>
      </c>
      <c r="BZ3" s="15">
        <v>0</v>
      </c>
      <c r="CA3" s="15">
        <v>0</v>
      </c>
      <c r="CB3" s="15">
        <v>0</v>
      </c>
      <c r="CC3" s="15">
        <v>0</v>
      </c>
      <c r="CD3" s="15">
        <v>0</v>
      </c>
      <c r="CE3" s="15">
        <v>0</v>
      </c>
      <c r="CF3" s="15">
        <v>0</v>
      </c>
      <c r="CG3" s="15">
        <v>0</v>
      </c>
      <c r="CH3" s="15">
        <v>0</v>
      </c>
      <c r="CI3" s="15">
        <v>0</v>
      </c>
      <c r="CJ3" s="15">
        <v>0</v>
      </c>
      <c r="CK3" s="15">
        <v>0</v>
      </c>
      <c r="CL3" s="15">
        <v>0</v>
      </c>
      <c r="CM3" s="15">
        <v>0</v>
      </c>
      <c r="CN3" s="15">
        <v>0</v>
      </c>
      <c r="CO3" s="15">
        <v>0</v>
      </c>
      <c r="CP3" s="15">
        <v>0</v>
      </c>
      <c r="CQ3" s="15">
        <v>0</v>
      </c>
      <c r="CR3" s="15">
        <v>0</v>
      </c>
      <c r="CS3" s="15">
        <v>0</v>
      </c>
      <c r="CT3" s="15">
        <v>0</v>
      </c>
      <c r="CU3" s="15">
        <v>0</v>
      </c>
      <c r="CV3" s="15">
        <v>0</v>
      </c>
      <c r="CW3" s="15">
        <v>0</v>
      </c>
      <c r="CX3" s="15">
        <v>0</v>
      </c>
      <c r="CY3" s="15">
        <v>0</v>
      </c>
      <c r="CZ3" s="15">
        <v>0</v>
      </c>
      <c r="DA3" s="15">
        <v>0</v>
      </c>
      <c r="DB3" s="15">
        <v>0</v>
      </c>
      <c r="DC3" s="15">
        <v>0</v>
      </c>
      <c r="DD3" s="15">
        <v>0</v>
      </c>
      <c r="DE3" s="15">
        <v>0</v>
      </c>
      <c r="DF3" s="15">
        <v>0</v>
      </c>
      <c r="DG3" s="15">
        <v>0</v>
      </c>
      <c r="DH3" s="15">
        <v>0</v>
      </c>
      <c r="DI3" s="15">
        <v>0</v>
      </c>
      <c r="DJ3" s="15">
        <v>0</v>
      </c>
      <c r="DK3" s="15">
        <v>0</v>
      </c>
      <c r="DL3" s="15">
        <v>0</v>
      </c>
      <c r="DM3" s="15">
        <v>0</v>
      </c>
      <c r="DN3" s="15">
        <v>0</v>
      </c>
      <c r="DO3" s="15">
        <v>0</v>
      </c>
      <c r="DP3" s="15">
        <v>0</v>
      </c>
      <c r="DQ3" s="15">
        <v>0</v>
      </c>
      <c r="DR3" s="15">
        <v>0</v>
      </c>
      <c r="DS3" s="15">
        <v>0</v>
      </c>
      <c r="DT3" s="15">
        <v>0</v>
      </c>
      <c r="DU3" s="15">
        <v>0</v>
      </c>
      <c r="DV3" s="15">
        <v>0</v>
      </c>
      <c r="DW3" s="15">
        <v>0</v>
      </c>
      <c r="DX3" s="15">
        <v>0</v>
      </c>
      <c r="DY3" s="15">
        <v>0</v>
      </c>
      <c r="DZ3" s="15">
        <v>0</v>
      </c>
      <c r="EA3" s="15">
        <v>0</v>
      </c>
      <c r="EB3" s="15">
        <v>0</v>
      </c>
      <c r="EC3" s="15">
        <v>0</v>
      </c>
      <c r="ED3" s="15">
        <v>0</v>
      </c>
      <c r="EE3" s="15">
        <v>0</v>
      </c>
      <c r="EF3" s="15">
        <v>0</v>
      </c>
      <c r="EG3" s="15">
        <v>0</v>
      </c>
      <c r="EH3" s="15">
        <v>0</v>
      </c>
      <c r="EI3" s="15">
        <v>0</v>
      </c>
      <c r="EJ3" s="15">
        <v>0</v>
      </c>
      <c r="EK3" s="15">
        <v>0</v>
      </c>
      <c r="EL3" s="15">
        <v>0</v>
      </c>
      <c r="EM3" s="15">
        <v>0</v>
      </c>
      <c r="EN3" s="15">
        <v>0</v>
      </c>
      <c r="EO3" s="15">
        <v>0</v>
      </c>
      <c r="EP3" s="15">
        <v>0</v>
      </c>
      <c r="EQ3" s="15">
        <v>0</v>
      </c>
      <c r="ER3" s="15">
        <v>0</v>
      </c>
      <c r="ES3" s="15">
        <v>0</v>
      </c>
      <c r="ET3" s="15">
        <v>0</v>
      </c>
      <c r="EU3" s="15">
        <v>0</v>
      </c>
      <c r="EV3" s="15">
        <v>0</v>
      </c>
      <c r="EW3" s="15">
        <v>0</v>
      </c>
      <c r="EX3" s="15">
        <v>0</v>
      </c>
      <c r="EY3" s="15">
        <v>0</v>
      </c>
      <c r="EZ3" s="15">
        <v>0</v>
      </c>
      <c r="FA3" s="15">
        <v>0</v>
      </c>
      <c r="FB3" s="15">
        <v>0</v>
      </c>
      <c r="FC3" s="15">
        <v>0</v>
      </c>
      <c r="FD3" s="15">
        <v>0</v>
      </c>
      <c r="FE3" s="15">
        <v>0</v>
      </c>
      <c r="FF3" s="15">
        <v>0</v>
      </c>
      <c r="FG3" s="15">
        <v>0</v>
      </c>
      <c r="FH3" s="15">
        <v>0</v>
      </c>
      <c r="FI3" s="15">
        <v>0</v>
      </c>
      <c r="FJ3" s="15">
        <v>0</v>
      </c>
      <c r="FK3" s="15">
        <v>0</v>
      </c>
      <c r="FL3" s="15">
        <v>0</v>
      </c>
      <c r="FM3" s="15">
        <v>0</v>
      </c>
      <c r="FN3" s="15">
        <v>0</v>
      </c>
      <c r="FO3" s="15">
        <v>0</v>
      </c>
      <c r="FP3" s="15">
        <v>0</v>
      </c>
      <c r="FQ3" s="15">
        <v>0</v>
      </c>
      <c r="FR3" s="15">
        <v>0</v>
      </c>
      <c r="FS3" s="15">
        <v>0</v>
      </c>
      <c r="FT3" s="15">
        <v>0</v>
      </c>
      <c r="FU3" s="15">
        <v>0</v>
      </c>
      <c r="FV3" s="15">
        <v>0</v>
      </c>
      <c r="FW3" s="15">
        <v>0</v>
      </c>
      <c r="FX3" s="15">
        <v>0</v>
      </c>
      <c r="FY3" s="15">
        <v>0</v>
      </c>
    </row>
    <row r="4" spans="1:181" ht="24">
      <c r="A4" s="24" t="s">
        <v>1121</v>
      </c>
      <c r="B4" s="9" t="s">
        <v>1029</v>
      </c>
      <c r="C4" s="10" t="s">
        <v>1067</v>
      </c>
      <c r="D4" s="7"/>
      <c r="E4" s="10"/>
      <c r="F4" s="10"/>
      <c r="G4" s="10"/>
      <c r="H4" s="10"/>
      <c r="I4" s="6" t="s">
        <v>1123</v>
      </c>
      <c r="J4" s="10"/>
      <c r="K4" s="10"/>
      <c r="L4" s="10"/>
      <c r="M4" s="10"/>
      <c r="N4" s="9"/>
      <c r="O4" s="11" t="s">
        <v>650</v>
      </c>
      <c r="P4" s="10"/>
      <c r="Q4" s="10"/>
      <c r="R4" s="10"/>
      <c r="S4" s="10"/>
      <c r="T4" s="9"/>
      <c r="U4" s="10" t="s">
        <v>1271</v>
      </c>
    </row>
    <row r="5" spans="1:181" ht="55.2">
      <c r="A5" s="24" t="s">
        <v>1213</v>
      </c>
      <c r="B5" s="9" t="s">
        <v>42</v>
      </c>
      <c r="C5" s="10"/>
      <c r="D5" s="10"/>
      <c r="E5" s="10"/>
      <c r="F5" s="10"/>
      <c r="G5" s="10"/>
      <c r="H5" s="10"/>
      <c r="I5" s="11" t="s">
        <v>1121</v>
      </c>
      <c r="J5" s="10" t="s">
        <v>1264</v>
      </c>
      <c r="K5" s="10" t="s">
        <v>1266</v>
      </c>
      <c r="L5" s="10" t="s">
        <v>1268</v>
      </c>
      <c r="M5" s="10" t="s">
        <v>1270</v>
      </c>
      <c r="N5" s="9" t="s">
        <v>1163</v>
      </c>
      <c r="O5" s="11" t="s">
        <v>651</v>
      </c>
      <c r="P5" s="10" t="s">
        <v>652</v>
      </c>
      <c r="Q5" s="10" t="s">
        <v>1167</v>
      </c>
      <c r="R5" s="10" t="s">
        <v>653</v>
      </c>
      <c r="S5" s="10"/>
      <c r="T5" s="9"/>
      <c r="U5" s="10" t="s">
        <v>1272</v>
      </c>
    </row>
    <row r="6" spans="1:181" s="22" customFormat="1">
      <c r="A6" s="6" t="s">
        <v>1156</v>
      </c>
      <c r="B6" s="15">
        <v>0</v>
      </c>
      <c r="C6" s="15">
        <v>0</v>
      </c>
      <c r="D6" s="15">
        <v>0</v>
      </c>
      <c r="E6" s="15">
        <v>0</v>
      </c>
      <c r="F6" s="15">
        <v>0</v>
      </c>
      <c r="G6" s="15">
        <v>0</v>
      </c>
      <c r="H6" s="15">
        <v>0</v>
      </c>
      <c r="I6" s="15">
        <v>0</v>
      </c>
      <c r="J6" s="15">
        <v>0</v>
      </c>
      <c r="K6" s="15">
        <v>0</v>
      </c>
      <c r="L6" s="15">
        <v>0</v>
      </c>
      <c r="M6" s="15">
        <v>0</v>
      </c>
      <c r="N6" s="15">
        <v>0</v>
      </c>
      <c r="O6" s="15">
        <v>0</v>
      </c>
      <c r="P6" s="15">
        <v>0</v>
      </c>
      <c r="Q6" s="15">
        <v>0</v>
      </c>
      <c r="R6" s="15">
        <v>0</v>
      </c>
      <c r="S6" s="15">
        <v>0</v>
      </c>
      <c r="T6" s="15">
        <v>0</v>
      </c>
      <c r="U6" s="15">
        <v>0</v>
      </c>
      <c r="V6" s="15">
        <v>0</v>
      </c>
      <c r="W6" s="15">
        <v>0</v>
      </c>
      <c r="X6" s="15">
        <v>0</v>
      </c>
      <c r="Y6" s="15">
        <v>0</v>
      </c>
      <c r="Z6" s="15">
        <v>0</v>
      </c>
      <c r="AA6" s="15">
        <v>0</v>
      </c>
      <c r="AB6" s="15">
        <v>0</v>
      </c>
      <c r="AC6" s="15">
        <v>0</v>
      </c>
      <c r="AD6" s="15">
        <v>0</v>
      </c>
      <c r="AE6" s="15">
        <v>0</v>
      </c>
      <c r="AF6" s="15">
        <v>0</v>
      </c>
      <c r="AG6" s="15">
        <v>0</v>
      </c>
      <c r="AH6" s="15">
        <v>0</v>
      </c>
      <c r="AI6" s="15">
        <v>0</v>
      </c>
      <c r="AJ6" s="15">
        <v>0</v>
      </c>
      <c r="AK6" s="15">
        <v>0</v>
      </c>
      <c r="AL6" s="15">
        <v>0</v>
      </c>
      <c r="AM6" s="15">
        <v>0</v>
      </c>
      <c r="AN6" s="15">
        <v>0</v>
      </c>
      <c r="AO6" s="15">
        <v>0</v>
      </c>
      <c r="AP6" s="15">
        <v>0</v>
      </c>
      <c r="AQ6" s="15">
        <v>0</v>
      </c>
      <c r="AR6" s="15">
        <v>0</v>
      </c>
      <c r="AS6" s="15">
        <v>0</v>
      </c>
      <c r="AT6" s="15">
        <v>0</v>
      </c>
      <c r="AU6" s="15">
        <v>0</v>
      </c>
      <c r="AV6" s="15">
        <v>0</v>
      </c>
      <c r="AW6" s="15">
        <v>0</v>
      </c>
      <c r="AX6" s="15">
        <v>0</v>
      </c>
      <c r="AY6" s="15">
        <v>0</v>
      </c>
      <c r="AZ6" s="15">
        <v>0</v>
      </c>
      <c r="BA6" s="15">
        <v>0</v>
      </c>
      <c r="BB6" s="15">
        <v>0</v>
      </c>
      <c r="BC6" s="15">
        <v>0</v>
      </c>
      <c r="BD6" s="15">
        <v>0</v>
      </c>
      <c r="BE6" s="15">
        <v>0</v>
      </c>
      <c r="BF6" s="15">
        <v>0</v>
      </c>
      <c r="BG6" s="15">
        <v>0</v>
      </c>
      <c r="BH6" s="15">
        <v>0</v>
      </c>
      <c r="BI6" s="15">
        <v>0</v>
      </c>
      <c r="BJ6" s="15">
        <v>0</v>
      </c>
      <c r="BK6" s="15">
        <v>0</v>
      </c>
      <c r="BL6" s="15">
        <v>0</v>
      </c>
      <c r="BM6" s="15">
        <v>0</v>
      </c>
      <c r="BN6" s="15">
        <v>0</v>
      </c>
      <c r="BO6" s="15">
        <v>0</v>
      </c>
      <c r="BP6" s="15">
        <v>0</v>
      </c>
      <c r="BQ6" s="15">
        <v>0</v>
      </c>
      <c r="BR6" s="15">
        <v>0</v>
      </c>
      <c r="BS6" s="15">
        <v>0</v>
      </c>
      <c r="BT6" s="15">
        <v>0</v>
      </c>
      <c r="BU6" s="15">
        <v>0</v>
      </c>
      <c r="BV6" s="15">
        <v>0</v>
      </c>
      <c r="BW6" s="15">
        <v>0</v>
      </c>
      <c r="BX6" s="15">
        <v>0</v>
      </c>
      <c r="BY6" s="15">
        <v>0</v>
      </c>
      <c r="BZ6" s="15">
        <v>0</v>
      </c>
      <c r="CA6" s="15">
        <v>0</v>
      </c>
      <c r="CB6" s="15">
        <v>0</v>
      </c>
      <c r="CC6" s="15">
        <v>0</v>
      </c>
      <c r="CD6" s="15">
        <v>0</v>
      </c>
      <c r="CE6" s="15">
        <v>0</v>
      </c>
      <c r="CF6" s="15">
        <v>0</v>
      </c>
      <c r="CG6" s="15">
        <v>0</v>
      </c>
      <c r="CH6" s="15">
        <v>0</v>
      </c>
      <c r="CI6" s="15">
        <v>0</v>
      </c>
      <c r="CJ6" s="15">
        <v>0</v>
      </c>
      <c r="CK6" s="15">
        <v>0</v>
      </c>
      <c r="CL6" s="15">
        <v>0</v>
      </c>
      <c r="CM6" s="15">
        <v>0</v>
      </c>
      <c r="CN6" s="15">
        <v>0</v>
      </c>
      <c r="CO6" s="15">
        <v>0</v>
      </c>
      <c r="CP6" s="15">
        <v>0</v>
      </c>
      <c r="CQ6" s="15">
        <v>0</v>
      </c>
      <c r="CR6" s="15">
        <v>0</v>
      </c>
      <c r="CS6" s="15">
        <v>0</v>
      </c>
      <c r="CT6" s="15">
        <v>0</v>
      </c>
      <c r="CU6" s="15">
        <v>0</v>
      </c>
      <c r="CV6" s="15">
        <v>0</v>
      </c>
      <c r="CW6" s="15">
        <v>0</v>
      </c>
      <c r="CX6" s="15">
        <v>0</v>
      </c>
      <c r="CY6" s="15">
        <v>0</v>
      </c>
      <c r="CZ6" s="15">
        <v>0</v>
      </c>
      <c r="DA6" s="15">
        <v>0</v>
      </c>
      <c r="DB6" s="15">
        <v>0</v>
      </c>
      <c r="DC6" s="15">
        <v>0</v>
      </c>
      <c r="DD6" s="15">
        <v>0</v>
      </c>
      <c r="DE6" s="15">
        <v>0</v>
      </c>
      <c r="DF6" s="15">
        <v>0</v>
      </c>
      <c r="DG6" s="15">
        <v>0</v>
      </c>
      <c r="DH6" s="15">
        <v>0</v>
      </c>
      <c r="DI6" s="15">
        <v>0</v>
      </c>
      <c r="DJ6" s="15">
        <v>0</v>
      </c>
      <c r="DK6" s="15">
        <v>0</v>
      </c>
      <c r="DL6" s="15">
        <v>0</v>
      </c>
      <c r="DM6" s="15">
        <v>0</v>
      </c>
      <c r="DN6" s="15">
        <v>0</v>
      </c>
      <c r="DO6" s="15">
        <v>0</v>
      </c>
      <c r="DP6" s="15">
        <v>0</v>
      </c>
      <c r="DQ6" s="15">
        <v>0</v>
      </c>
      <c r="DR6" s="15">
        <v>0</v>
      </c>
      <c r="DS6" s="15">
        <v>0</v>
      </c>
      <c r="DT6" s="15">
        <v>0</v>
      </c>
      <c r="DU6" s="15">
        <v>0</v>
      </c>
      <c r="DV6" s="15">
        <v>0</v>
      </c>
      <c r="DW6" s="15">
        <v>0</v>
      </c>
      <c r="DX6" s="15">
        <v>0</v>
      </c>
      <c r="DY6" s="15">
        <v>0</v>
      </c>
      <c r="DZ6" s="15">
        <v>0</v>
      </c>
      <c r="EA6" s="15">
        <v>0</v>
      </c>
      <c r="EB6" s="15">
        <v>0</v>
      </c>
      <c r="EC6" s="15">
        <v>0</v>
      </c>
      <c r="ED6" s="15">
        <v>0</v>
      </c>
      <c r="EE6" s="15">
        <v>0</v>
      </c>
      <c r="EF6" s="15">
        <v>0</v>
      </c>
      <c r="EG6" s="15">
        <v>0</v>
      </c>
      <c r="EH6" s="15">
        <v>0</v>
      </c>
      <c r="EI6" s="15">
        <v>0</v>
      </c>
      <c r="EJ6" s="15">
        <v>0</v>
      </c>
      <c r="EK6" s="15">
        <v>0</v>
      </c>
      <c r="EL6" s="15">
        <v>0</v>
      </c>
      <c r="EM6" s="15">
        <v>0</v>
      </c>
      <c r="EN6" s="15">
        <v>0</v>
      </c>
      <c r="EO6" s="15">
        <v>0</v>
      </c>
      <c r="EP6" s="15">
        <v>0</v>
      </c>
      <c r="EQ6" s="15">
        <v>0</v>
      </c>
      <c r="ER6" s="15">
        <v>0</v>
      </c>
      <c r="ES6" s="15">
        <v>0</v>
      </c>
      <c r="ET6" s="15">
        <v>0</v>
      </c>
      <c r="EU6" s="15">
        <v>0</v>
      </c>
      <c r="EV6" s="15">
        <v>0</v>
      </c>
      <c r="EW6" s="15">
        <v>0</v>
      </c>
      <c r="EX6" s="15">
        <v>0</v>
      </c>
      <c r="EY6" s="15">
        <v>0</v>
      </c>
      <c r="EZ6" s="15">
        <v>0</v>
      </c>
      <c r="FA6" s="15">
        <v>0</v>
      </c>
      <c r="FB6" s="15">
        <v>0</v>
      </c>
      <c r="FC6" s="15">
        <v>0</v>
      </c>
      <c r="FD6" s="15">
        <v>0</v>
      </c>
      <c r="FE6" s="15">
        <v>0</v>
      </c>
      <c r="FF6" s="15">
        <v>0</v>
      </c>
      <c r="FG6" s="15">
        <v>0</v>
      </c>
      <c r="FH6" s="15">
        <v>0</v>
      </c>
      <c r="FI6" s="15">
        <v>0</v>
      </c>
      <c r="FJ6" s="15">
        <v>0</v>
      </c>
      <c r="FK6" s="15">
        <v>0</v>
      </c>
      <c r="FL6" s="15">
        <v>0</v>
      </c>
      <c r="FM6" s="15">
        <v>0</v>
      </c>
      <c r="FN6" s="15">
        <v>0</v>
      </c>
      <c r="FO6" s="15">
        <v>0</v>
      </c>
      <c r="FP6" s="15">
        <v>0</v>
      </c>
      <c r="FQ6" s="15">
        <v>0</v>
      </c>
      <c r="FR6" s="15">
        <v>0</v>
      </c>
      <c r="FS6" s="15">
        <v>0</v>
      </c>
      <c r="FT6" s="15">
        <v>0</v>
      </c>
      <c r="FU6" s="15">
        <v>0</v>
      </c>
      <c r="FV6" s="15">
        <v>0</v>
      </c>
      <c r="FW6" s="15">
        <v>0</v>
      </c>
      <c r="FX6" s="15">
        <v>0</v>
      </c>
      <c r="FY6" s="15">
        <v>0</v>
      </c>
    </row>
    <row r="7" spans="1:181" ht="41.4">
      <c r="A7" s="24" t="s">
        <v>1131</v>
      </c>
      <c r="B7" s="9" t="s">
        <v>1052</v>
      </c>
      <c r="C7" s="10"/>
      <c r="D7" s="10"/>
      <c r="E7" s="10"/>
      <c r="F7" s="10"/>
      <c r="G7" s="10"/>
      <c r="H7" s="10"/>
      <c r="I7" s="11" t="s">
        <v>1122</v>
      </c>
      <c r="J7" s="10" t="s">
        <v>1182</v>
      </c>
      <c r="K7" s="10"/>
      <c r="L7" s="10"/>
      <c r="M7" s="10"/>
      <c r="N7" s="9"/>
      <c r="O7" s="11" t="s">
        <v>1167</v>
      </c>
      <c r="P7" s="10"/>
      <c r="Q7" s="10"/>
      <c r="R7" s="10"/>
      <c r="S7" s="10"/>
      <c r="T7" s="9"/>
      <c r="U7" s="10"/>
      <c r="V7" s="9" t="s">
        <v>1058</v>
      </c>
      <c r="W7" s="10" t="s">
        <v>1098</v>
      </c>
      <c r="AC7" s="10" t="s">
        <v>1120</v>
      </c>
      <c r="AD7" s="12"/>
      <c r="AH7" s="9"/>
      <c r="AI7" s="7" t="s">
        <v>654</v>
      </c>
      <c r="AN7" s="9"/>
      <c r="AO7" s="10" t="s">
        <v>1275</v>
      </c>
      <c r="AT7" s="9"/>
    </row>
    <row r="8" spans="1:181" ht="55.2">
      <c r="A8" s="24" t="s">
        <v>1122</v>
      </c>
      <c r="B8" s="15" t="s">
        <v>159</v>
      </c>
      <c r="C8" s="10" t="s">
        <v>1031</v>
      </c>
      <c r="D8" s="10"/>
      <c r="E8" s="10"/>
      <c r="F8" s="10"/>
      <c r="G8" s="10"/>
      <c r="H8" s="10"/>
      <c r="I8" s="11" t="s">
        <v>1134</v>
      </c>
      <c r="J8" s="10"/>
      <c r="K8" s="10"/>
      <c r="L8" s="10"/>
      <c r="M8" s="10"/>
      <c r="N8" s="9"/>
      <c r="O8" s="11" t="s">
        <v>1167</v>
      </c>
      <c r="P8" s="10"/>
      <c r="Q8" s="10"/>
      <c r="R8" s="10"/>
      <c r="S8" s="10"/>
      <c r="T8" s="9"/>
      <c r="U8" s="10" t="s">
        <v>1273</v>
      </c>
      <c r="V8" s="9" t="s">
        <v>42</v>
      </c>
      <c r="AC8" s="11" t="s">
        <v>1121</v>
      </c>
      <c r="AD8" s="10" t="s">
        <v>1264</v>
      </c>
      <c r="AE8" s="10" t="s">
        <v>1266</v>
      </c>
      <c r="AF8" s="10" t="s">
        <v>1268</v>
      </c>
      <c r="AG8" s="10" t="s">
        <v>1270</v>
      </c>
      <c r="AH8" s="9" t="s">
        <v>1163</v>
      </c>
      <c r="AI8" s="11" t="s">
        <v>655</v>
      </c>
      <c r="AJ8" s="10" t="s">
        <v>656</v>
      </c>
      <c r="AK8" s="10" t="s">
        <v>1167</v>
      </c>
      <c r="AL8" s="10" t="s">
        <v>657</v>
      </c>
      <c r="AN8" s="9"/>
      <c r="AO8" s="10" t="s">
        <v>1284</v>
      </c>
    </row>
    <row r="9" spans="1:181" ht="55.2">
      <c r="A9" s="24" t="s">
        <v>1143</v>
      </c>
      <c r="B9" s="9" t="s">
        <v>1036</v>
      </c>
      <c r="C9" s="10"/>
      <c r="D9" s="10"/>
      <c r="E9" s="10"/>
      <c r="F9" s="10"/>
      <c r="G9" s="10"/>
      <c r="H9" s="10"/>
      <c r="I9" s="11" t="s">
        <v>1154</v>
      </c>
      <c r="J9" s="10"/>
      <c r="K9" s="10"/>
      <c r="L9" s="10"/>
      <c r="M9" s="10"/>
      <c r="N9" s="9"/>
      <c r="O9" s="11" t="s">
        <v>658</v>
      </c>
      <c r="P9" s="10" t="s">
        <v>659</v>
      </c>
      <c r="Q9" s="10"/>
      <c r="R9" s="10"/>
      <c r="S9" s="10"/>
      <c r="T9" s="9"/>
      <c r="U9" s="10" t="s">
        <v>1175</v>
      </c>
      <c r="V9" s="9" t="s">
        <v>1039</v>
      </c>
      <c r="W9" s="7" t="s">
        <v>1053</v>
      </c>
      <c r="AC9" s="11" t="s">
        <v>1157</v>
      </c>
      <c r="AD9" s="10" t="s">
        <v>1265</v>
      </c>
      <c r="AE9" s="10" t="s">
        <v>1141</v>
      </c>
      <c r="AH9" s="9"/>
      <c r="AI9" s="11" t="s">
        <v>660</v>
      </c>
      <c r="AJ9" s="10" t="s">
        <v>661</v>
      </c>
      <c r="AK9" s="10" t="s">
        <v>662</v>
      </c>
      <c r="AL9" s="10" t="s">
        <v>663</v>
      </c>
      <c r="AN9" s="9"/>
      <c r="AO9" s="10" t="s">
        <v>1241</v>
      </c>
      <c r="AP9" s="15" t="s">
        <v>1101</v>
      </c>
      <c r="AV9" s="9"/>
      <c r="AW9" s="6" t="s">
        <v>1118</v>
      </c>
      <c r="AX9" s="10" t="s">
        <v>1115</v>
      </c>
      <c r="AY9" s="10" t="s">
        <v>664</v>
      </c>
      <c r="AZ9" s="7" t="s">
        <v>1140</v>
      </c>
      <c r="BA9" s="10" t="s">
        <v>1138</v>
      </c>
      <c r="BB9" s="9" t="s">
        <v>1213</v>
      </c>
      <c r="BC9" s="11" t="s">
        <v>1221</v>
      </c>
      <c r="BH9" s="9"/>
      <c r="BI9" s="10" t="s">
        <v>160</v>
      </c>
      <c r="BJ9" s="9" t="s">
        <v>1074</v>
      </c>
      <c r="BK9" s="10" t="s">
        <v>1105</v>
      </c>
      <c r="BQ9" s="6" t="s">
        <v>1162</v>
      </c>
      <c r="BR9" s="10" t="s">
        <v>1125</v>
      </c>
      <c r="BS9" s="7" t="s">
        <v>665</v>
      </c>
      <c r="BT9" s="7"/>
      <c r="BV9" s="9"/>
      <c r="BW9" s="11" t="s">
        <v>666</v>
      </c>
      <c r="BX9" s="10" t="s">
        <v>667</v>
      </c>
      <c r="BY9" s="7" t="s">
        <v>668</v>
      </c>
      <c r="BZ9" s="10" t="s">
        <v>669</v>
      </c>
      <c r="CA9" s="10" t="s">
        <v>670</v>
      </c>
      <c r="CB9" s="9" t="s">
        <v>671</v>
      </c>
      <c r="CC9" s="10" t="s">
        <v>672</v>
      </c>
    </row>
    <row r="10" spans="1:181" s="22" customFormat="1">
      <c r="A10" s="10" t="s">
        <v>673</v>
      </c>
      <c r="B10" s="15">
        <v>0</v>
      </c>
      <c r="C10" s="15">
        <v>0</v>
      </c>
      <c r="D10" s="15">
        <v>0</v>
      </c>
      <c r="E10" s="15">
        <v>0</v>
      </c>
      <c r="F10" s="15">
        <v>0</v>
      </c>
      <c r="G10" s="15">
        <v>0</v>
      </c>
      <c r="H10" s="15">
        <v>0</v>
      </c>
      <c r="I10" s="15">
        <v>0</v>
      </c>
      <c r="J10" s="15">
        <v>0</v>
      </c>
      <c r="K10" s="15">
        <v>0</v>
      </c>
      <c r="L10" s="15">
        <v>0</v>
      </c>
      <c r="M10" s="15">
        <v>0</v>
      </c>
      <c r="N10" s="15">
        <v>0</v>
      </c>
      <c r="O10" s="15">
        <v>0</v>
      </c>
      <c r="P10" s="15">
        <v>0</v>
      </c>
      <c r="Q10" s="15">
        <v>0</v>
      </c>
      <c r="R10" s="15">
        <v>0</v>
      </c>
      <c r="S10" s="15">
        <v>0</v>
      </c>
      <c r="T10" s="15">
        <v>0</v>
      </c>
      <c r="U10" s="15">
        <v>0</v>
      </c>
      <c r="V10" s="15">
        <v>0</v>
      </c>
      <c r="W10" s="15">
        <v>0</v>
      </c>
      <c r="X10" s="15">
        <v>0</v>
      </c>
      <c r="Y10" s="15">
        <v>0</v>
      </c>
      <c r="Z10" s="15">
        <v>0</v>
      </c>
      <c r="AA10" s="15">
        <v>0</v>
      </c>
      <c r="AB10" s="15">
        <v>0</v>
      </c>
      <c r="AC10" s="15">
        <v>0</v>
      </c>
      <c r="AD10" s="15">
        <v>0</v>
      </c>
      <c r="AE10" s="15">
        <v>0</v>
      </c>
      <c r="AF10" s="15">
        <v>0</v>
      </c>
      <c r="AG10" s="15">
        <v>0</v>
      </c>
      <c r="AH10" s="15">
        <v>0</v>
      </c>
      <c r="AI10" s="15">
        <v>0</v>
      </c>
      <c r="AJ10" s="15">
        <v>0</v>
      </c>
      <c r="AK10" s="15">
        <v>0</v>
      </c>
      <c r="AL10" s="15">
        <v>0</v>
      </c>
      <c r="AM10" s="15">
        <v>0</v>
      </c>
      <c r="AN10" s="15">
        <v>0</v>
      </c>
      <c r="AO10" s="15">
        <v>0</v>
      </c>
      <c r="AP10" s="15">
        <v>0</v>
      </c>
      <c r="AQ10" s="15">
        <v>0</v>
      </c>
      <c r="AR10" s="15">
        <v>0</v>
      </c>
      <c r="AS10" s="15">
        <v>0</v>
      </c>
      <c r="AT10" s="15">
        <v>0</v>
      </c>
      <c r="AU10" s="15">
        <v>0</v>
      </c>
      <c r="AV10" s="15">
        <v>0</v>
      </c>
      <c r="AW10" s="15">
        <v>0</v>
      </c>
      <c r="AX10" s="15">
        <v>0</v>
      </c>
      <c r="AY10" s="15">
        <v>0</v>
      </c>
      <c r="AZ10" s="15">
        <v>0</v>
      </c>
      <c r="BA10" s="15">
        <v>0</v>
      </c>
      <c r="BB10" s="15">
        <v>0</v>
      </c>
      <c r="BC10" s="15">
        <v>0</v>
      </c>
      <c r="BD10" s="15">
        <v>0</v>
      </c>
      <c r="BE10" s="15">
        <v>0</v>
      </c>
      <c r="BF10" s="15">
        <v>0</v>
      </c>
      <c r="BG10" s="15">
        <v>0</v>
      </c>
      <c r="BH10" s="15">
        <v>0</v>
      </c>
      <c r="BI10" s="15">
        <v>0</v>
      </c>
      <c r="BJ10" s="15">
        <v>0</v>
      </c>
      <c r="BK10" s="15">
        <v>0</v>
      </c>
      <c r="BL10" s="15">
        <v>0</v>
      </c>
      <c r="BM10" s="15">
        <v>0</v>
      </c>
      <c r="BN10" s="15">
        <v>0</v>
      </c>
      <c r="BO10" s="15">
        <v>0</v>
      </c>
      <c r="BP10" s="15">
        <v>0</v>
      </c>
      <c r="BQ10" s="15">
        <v>0</v>
      </c>
      <c r="BR10" s="15">
        <v>0</v>
      </c>
      <c r="BS10" s="15">
        <v>0</v>
      </c>
      <c r="BT10" s="15">
        <v>0</v>
      </c>
      <c r="BU10" s="15">
        <v>0</v>
      </c>
      <c r="BV10" s="15">
        <v>0</v>
      </c>
      <c r="BW10" s="15">
        <v>0</v>
      </c>
      <c r="BX10" s="15">
        <v>0</v>
      </c>
      <c r="BY10" s="15">
        <v>0</v>
      </c>
      <c r="BZ10" s="15">
        <v>0</v>
      </c>
      <c r="CA10" s="15">
        <v>0</v>
      </c>
      <c r="CB10" s="15">
        <v>0</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15">
        <v>0</v>
      </c>
      <c r="CS10" s="15">
        <v>0</v>
      </c>
      <c r="CT10" s="15">
        <v>0</v>
      </c>
      <c r="CU10" s="15">
        <v>0</v>
      </c>
      <c r="CV10" s="15">
        <v>0</v>
      </c>
      <c r="CW10" s="15">
        <v>0</v>
      </c>
      <c r="CX10" s="15">
        <v>0</v>
      </c>
      <c r="CY10" s="15">
        <v>0</v>
      </c>
      <c r="CZ10" s="15">
        <v>0</v>
      </c>
      <c r="DA10" s="15">
        <v>0</v>
      </c>
      <c r="DB10" s="15">
        <v>0</v>
      </c>
      <c r="DC10" s="15">
        <v>0</v>
      </c>
      <c r="DD10" s="15">
        <v>0</v>
      </c>
      <c r="DE10" s="15">
        <v>0</v>
      </c>
      <c r="DF10" s="15">
        <v>0</v>
      </c>
      <c r="DG10" s="15">
        <v>0</v>
      </c>
      <c r="DH10" s="15">
        <v>0</v>
      </c>
      <c r="DI10" s="15">
        <v>0</v>
      </c>
      <c r="DJ10" s="15">
        <v>0</v>
      </c>
      <c r="DK10" s="15">
        <v>0</v>
      </c>
      <c r="DL10" s="15">
        <v>0</v>
      </c>
      <c r="DM10" s="15">
        <v>0</v>
      </c>
      <c r="DN10" s="15">
        <v>0</v>
      </c>
      <c r="DO10" s="15">
        <v>0</v>
      </c>
      <c r="DP10" s="15">
        <v>0</v>
      </c>
      <c r="DQ10" s="15">
        <v>0</v>
      </c>
      <c r="DR10" s="15">
        <v>0</v>
      </c>
      <c r="DS10" s="15">
        <v>0</v>
      </c>
      <c r="DT10" s="15">
        <v>0</v>
      </c>
      <c r="DU10" s="15">
        <v>0</v>
      </c>
      <c r="DV10" s="15">
        <v>0</v>
      </c>
      <c r="DW10" s="15">
        <v>0</v>
      </c>
      <c r="DX10" s="15">
        <v>0</v>
      </c>
      <c r="DY10" s="15">
        <v>0</v>
      </c>
      <c r="DZ10" s="15">
        <v>0</v>
      </c>
      <c r="EA10" s="15">
        <v>0</v>
      </c>
      <c r="EB10" s="15">
        <v>0</v>
      </c>
      <c r="EC10" s="15">
        <v>0</v>
      </c>
      <c r="ED10" s="15">
        <v>0</v>
      </c>
      <c r="EE10" s="15">
        <v>0</v>
      </c>
      <c r="EF10" s="15">
        <v>0</v>
      </c>
      <c r="EG10" s="15">
        <v>0</v>
      </c>
      <c r="EH10" s="15">
        <v>0</v>
      </c>
      <c r="EI10" s="15">
        <v>0</v>
      </c>
      <c r="EJ10" s="15">
        <v>0</v>
      </c>
      <c r="EK10" s="15">
        <v>0</v>
      </c>
      <c r="EL10" s="15">
        <v>0</v>
      </c>
      <c r="EM10" s="15">
        <v>0</v>
      </c>
      <c r="EN10" s="15">
        <v>0</v>
      </c>
      <c r="EO10" s="15">
        <v>0</v>
      </c>
      <c r="EP10" s="15">
        <v>0</v>
      </c>
      <c r="EQ10" s="15">
        <v>0</v>
      </c>
      <c r="ER10" s="15">
        <v>0</v>
      </c>
      <c r="ES10" s="15">
        <v>0</v>
      </c>
      <c r="ET10" s="15">
        <v>0</v>
      </c>
      <c r="EU10" s="15">
        <v>0</v>
      </c>
      <c r="EV10" s="15">
        <v>0</v>
      </c>
      <c r="EW10" s="15">
        <v>0</v>
      </c>
      <c r="EX10" s="15">
        <v>0</v>
      </c>
      <c r="EY10" s="15">
        <v>0</v>
      </c>
      <c r="EZ10" s="15">
        <v>0</v>
      </c>
      <c r="FA10" s="15">
        <v>0</v>
      </c>
      <c r="FB10" s="15">
        <v>0</v>
      </c>
      <c r="FC10" s="15">
        <v>0</v>
      </c>
      <c r="FD10" s="15">
        <v>0</v>
      </c>
      <c r="FE10" s="15">
        <v>0</v>
      </c>
      <c r="FF10" s="15">
        <v>0</v>
      </c>
      <c r="FG10" s="15">
        <v>0</v>
      </c>
      <c r="FH10" s="15">
        <v>0</v>
      </c>
      <c r="FI10" s="15">
        <v>0</v>
      </c>
      <c r="FJ10" s="15">
        <v>0</v>
      </c>
      <c r="FK10" s="15">
        <v>0</v>
      </c>
      <c r="FL10" s="15">
        <v>0</v>
      </c>
      <c r="FM10" s="15">
        <v>0</v>
      </c>
      <c r="FN10" s="15">
        <v>0</v>
      </c>
      <c r="FO10" s="15">
        <v>0</v>
      </c>
      <c r="FP10" s="15">
        <v>0</v>
      </c>
      <c r="FQ10" s="15">
        <v>0</v>
      </c>
      <c r="FR10" s="15">
        <v>0</v>
      </c>
      <c r="FS10" s="15">
        <v>0</v>
      </c>
      <c r="FT10" s="15">
        <v>0</v>
      </c>
      <c r="FU10" s="15">
        <v>0</v>
      </c>
      <c r="FV10" s="15">
        <v>0</v>
      </c>
      <c r="FW10" s="15">
        <v>0</v>
      </c>
      <c r="FX10" s="15">
        <v>0</v>
      </c>
      <c r="FY10" s="15">
        <v>0</v>
      </c>
    </row>
    <row r="11" spans="1:181" s="22" customFormat="1" ht="27.6">
      <c r="A11" s="11" t="s">
        <v>1163</v>
      </c>
      <c r="B11" s="15">
        <v>0</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15">
        <v>0</v>
      </c>
      <c r="CS11" s="15">
        <v>0</v>
      </c>
      <c r="CT11" s="15">
        <v>0</v>
      </c>
      <c r="CU11" s="15">
        <v>0</v>
      </c>
      <c r="CV11" s="15">
        <v>0</v>
      </c>
      <c r="CW11" s="15">
        <v>0</v>
      </c>
      <c r="CX11" s="15">
        <v>0</v>
      </c>
      <c r="CY11" s="15">
        <v>0</v>
      </c>
      <c r="CZ11" s="15">
        <v>0</v>
      </c>
      <c r="DA11" s="15">
        <v>0</v>
      </c>
      <c r="DB11" s="15">
        <v>0</v>
      </c>
      <c r="DC11" s="15">
        <v>0</v>
      </c>
      <c r="DD11" s="15">
        <v>0</v>
      </c>
      <c r="DE11" s="15">
        <v>0</v>
      </c>
      <c r="DF11" s="15">
        <v>0</v>
      </c>
      <c r="DG11" s="15">
        <v>0</v>
      </c>
      <c r="DH11" s="15">
        <v>0</v>
      </c>
      <c r="DI11" s="15">
        <v>0</v>
      </c>
      <c r="DJ11" s="15">
        <v>0</v>
      </c>
      <c r="DK11" s="15">
        <v>0</v>
      </c>
      <c r="DL11" s="15">
        <v>0</v>
      </c>
      <c r="DM11" s="15">
        <v>0</v>
      </c>
      <c r="DN11" s="15">
        <v>0</v>
      </c>
      <c r="DO11" s="15">
        <v>0</v>
      </c>
      <c r="DP11" s="15">
        <v>0</v>
      </c>
      <c r="DQ11" s="15">
        <v>0</v>
      </c>
      <c r="DR11" s="15">
        <v>0</v>
      </c>
      <c r="DS11" s="15">
        <v>0</v>
      </c>
      <c r="DT11" s="15">
        <v>0</v>
      </c>
      <c r="DU11" s="15">
        <v>0</v>
      </c>
      <c r="DV11" s="15">
        <v>0</v>
      </c>
      <c r="DW11" s="15">
        <v>0</v>
      </c>
      <c r="DX11" s="15">
        <v>0</v>
      </c>
      <c r="DY11" s="15">
        <v>0</v>
      </c>
      <c r="DZ11" s="15">
        <v>0</v>
      </c>
      <c r="EA11" s="15">
        <v>0</v>
      </c>
      <c r="EB11" s="15">
        <v>0</v>
      </c>
      <c r="EC11" s="15">
        <v>0</v>
      </c>
      <c r="ED11" s="15">
        <v>0</v>
      </c>
      <c r="EE11" s="15">
        <v>0</v>
      </c>
      <c r="EF11" s="15">
        <v>0</v>
      </c>
      <c r="EG11" s="15">
        <v>0</v>
      </c>
      <c r="EH11" s="15">
        <v>0</v>
      </c>
      <c r="EI11" s="15">
        <v>0</v>
      </c>
      <c r="EJ11" s="15">
        <v>0</v>
      </c>
      <c r="EK11" s="15">
        <v>0</v>
      </c>
      <c r="EL11" s="15">
        <v>0</v>
      </c>
      <c r="EM11" s="15">
        <v>0</v>
      </c>
      <c r="EN11" s="15">
        <v>0</v>
      </c>
      <c r="EO11" s="15">
        <v>0</v>
      </c>
      <c r="EP11" s="15">
        <v>0</v>
      </c>
      <c r="EQ11" s="15">
        <v>0</v>
      </c>
      <c r="ER11" s="15">
        <v>0</v>
      </c>
      <c r="ES11" s="15">
        <v>0</v>
      </c>
      <c r="ET11" s="15">
        <v>0</v>
      </c>
      <c r="EU11" s="15">
        <v>0</v>
      </c>
      <c r="EV11" s="15">
        <v>0</v>
      </c>
      <c r="EW11" s="15">
        <v>0</v>
      </c>
      <c r="EX11" s="15">
        <v>0</v>
      </c>
      <c r="EY11" s="15">
        <v>0</v>
      </c>
      <c r="EZ11" s="15">
        <v>0</v>
      </c>
      <c r="FA11" s="15">
        <v>0</v>
      </c>
      <c r="FB11" s="15">
        <v>0</v>
      </c>
      <c r="FC11" s="15">
        <v>0</v>
      </c>
      <c r="FD11" s="15">
        <v>0</v>
      </c>
      <c r="FE11" s="15">
        <v>0</v>
      </c>
      <c r="FF11" s="15">
        <v>0</v>
      </c>
      <c r="FG11" s="15">
        <v>0</v>
      </c>
      <c r="FH11" s="15">
        <v>0</v>
      </c>
      <c r="FI11" s="15">
        <v>0</v>
      </c>
      <c r="FJ11" s="15">
        <v>0</v>
      </c>
      <c r="FK11" s="15">
        <v>0</v>
      </c>
      <c r="FL11" s="15">
        <v>0</v>
      </c>
      <c r="FM11" s="15">
        <v>0</v>
      </c>
      <c r="FN11" s="15">
        <v>0</v>
      </c>
      <c r="FO11" s="15">
        <v>0</v>
      </c>
      <c r="FP11" s="15">
        <v>0</v>
      </c>
      <c r="FQ11" s="15">
        <v>0</v>
      </c>
      <c r="FR11" s="15">
        <v>0</v>
      </c>
      <c r="FS11" s="15">
        <v>0</v>
      </c>
      <c r="FT11" s="15">
        <v>0</v>
      </c>
      <c r="FU11" s="15">
        <v>0</v>
      </c>
      <c r="FV11" s="15">
        <v>0</v>
      </c>
      <c r="FW11" s="15">
        <v>0</v>
      </c>
      <c r="FX11" s="15">
        <v>0</v>
      </c>
      <c r="FY11" s="15">
        <v>0</v>
      </c>
    </row>
    <row r="12" spans="1:181" ht="27.6">
      <c r="A12" s="24" t="s">
        <v>1141</v>
      </c>
      <c r="B12" s="9" t="s">
        <v>1059</v>
      </c>
      <c r="C12" s="10"/>
      <c r="D12" s="10"/>
      <c r="E12" s="10"/>
      <c r="F12" s="10"/>
      <c r="G12" s="10"/>
      <c r="H12" s="10"/>
      <c r="I12" s="11" t="s">
        <v>1123</v>
      </c>
      <c r="J12" s="10" t="s">
        <v>1132</v>
      </c>
      <c r="K12" s="10"/>
      <c r="L12" s="10"/>
      <c r="M12" s="10"/>
      <c r="N12" s="9"/>
      <c r="O12" s="11" t="s">
        <v>674</v>
      </c>
      <c r="P12" s="10"/>
      <c r="Q12" s="10"/>
      <c r="R12" s="10"/>
      <c r="S12" s="10"/>
      <c r="T12" s="9"/>
      <c r="U12" s="10" t="s">
        <v>1233</v>
      </c>
      <c r="V12" s="9" t="s">
        <v>1074</v>
      </c>
      <c r="W12" s="10" t="s">
        <v>1105</v>
      </c>
      <c r="AC12" s="6" t="s">
        <v>1162</v>
      </c>
      <c r="AD12" s="10" t="s">
        <v>1125</v>
      </c>
      <c r="AE12" s="7" t="s">
        <v>1222</v>
      </c>
      <c r="AF12" s="7"/>
      <c r="AH12" s="9"/>
      <c r="AI12" s="6" t="s">
        <v>675</v>
      </c>
      <c r="AN12" s="9"/>
      <c r="AO12" s="10" t="s">
        <v>1285</v>
      </c>
      <c r="AP12" s="9"/>
      <c r="AW12" s="11"/>
      <c r="BB12" s="9"/>
      <c r="BH12" s="9"/>
      <c r="BJ12" s="9"/>
      <c r="BP12" s="9"/>
      <c r="BQ12" s="11"/>
      <c r="BV12" s="9"/>
      <c r="CB12" s="9"/>
      <c r="CD12" s="9"/>
      <c r="CK12" s="11"/>
      <c r="CP12" s="9"/>
      <c r="CV12" s="9"/>
      <c r="CX12" s="9"/>
      <c r="DE12" s="11"/>
      <c r="DJ12" s="9"/>
      <c r="DP12" s="9"/>
      <c r="DR12" s="9"/>
      <c r="DY12" s="11"/>
      <c r="ED12" s="9"/>
      <c r="EJ12" s="9"/>
    </row>
    <row r="13" spans="1:181" ht="55.2">
      <c r="A13" s="24" t="s">
        <v>1115</v>
      </c>
      <c r="B13" s="9" t="s">
        <v>1019</v>
      </c>
      <c r="C13" s="10" t="s">
        <v>1020</v>
      </c>
      <c r="D13" s="10"/>
      <c r="E13" s="10"/>
      <c r="F13" s="10"/>
      <c r="G13" s="10"/>
      <c r="H13" s="10"/>
      <c r="I13" s="11" t="s">
        <v>1137</v>
      </c>
      <c r="J13" s="10"/>
      <c r="K13" s="10"/>
      <c r="L13" s="10"/>
      <c r="M13" s="10"/>
      <c r="N13" s="9"/>
      <c r="O13" s="11" t="s">
        <v>676</v>
      </c>
      <c r="P13" s="10" t="s">
        <v>677</v>
      </c>
      <c r="Q13" s="10"/>
      <c r="R13" s="10"/>
      <c r="S13" s="10"/>
      <c r="T13" s="9"/>
      <c r="U13" s="7" t="s">
        <v>1168</v>
      </c>
      <c r="V13" s="54" t="s">
        <v>1102</v>
      </c>
      <c r="AC13" s="11" t="s">
        <v>1115</v>
      </c>
      <c r="AH13" s="9"/>
      <c r="AI13" s="10" t="s">
        <v>678</v>
      </c>
      <c r="AN13" s="9"/>
      <c r="AO13" s="7" t="s">
        <v>1250</v>
      </c>
      <c r="AP13" s="10" t="s">
        <v>1055</v>
      </c>
      <c r="AW13" s="10" t="s">
        <v>1213</v>
      </c>
      <c r="AX13" s="10" t="s">
        <v>1160</v>
      </c>
      <c r="BI13" s="10" t="s">
        <v>1247</v>
      </c>
      <c r="BJ13" s="10" t="s">
        <v>1039</v>
      </c>
      <c r="BK13" s="7" t="s">
        <v>1053</v>
      </c>
      <c r="BQ13" s="10" t="s">
        <v>1157</v>
      </c>
      <c r="BR13" s="10" t="s">
        <v>679</v>
      </c>
      <c r="BS13" s="10" t="s">
        <v>1141</v>
      </c>
      <c r="BW13" s="10" t="s">
        <v>680</v>
      </c>
      <c r="CC13" s="10" t="s">
        <v>1290</v>
      </c>
      <c r="CD13" s="10" t="s">
        <v>1071</v>
      </c>
      <c r="CE13" s="10" t="s">
        <v>161</v>
      </c>
      <c r="CK13" s="10" t="s">
        <v>1141</v>
      </c>
      <c r="CQ13" s="10" t="s">
        <v>162</v>
      </c>
      <c r="CR13" s="10" t="s">
        <v>681</v>
      </c>
      <c r="CS13" s="10" t="s">
        <v>682</v>
      </c>
      <c r="CW13" s="10" t="s">
        <v>1292</v>
      </c>
    </row>
    <row r="14" spans="1:181" s="22" customFormat="1" ht="27.6">
      <c r="A14" s="11" t="s">
        <v>1138</v>
      </c>
      <c r="B14" s="15">
        <v>0</v>
      </c>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5">
        <v>0</v>
      </c>
      <c r="AI14" s="15">
        <v>0</v>
      </c>
      <c r="AJ14" s="15">
        <v>0</v>
      </c>
      <c r="AK14" s="15">
        <v>0</v>
      </c>
      <c r="AL14" s="15">
        <v>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5">
        <v>0</v>
      </c>
      <c r="BD14" s="15">
        <v>0</v>
      </c>
      <c r="BE14" s="15">
        <v>0</v>
      </c>
      <c r="BF14" s="15">
        <v>0</v>
      </c>
      <c r="BG14" s="15">
        <v>0</v>
      </c>
      <c r="BH14" s="15">
        <v>0</v>
      </c>
      <c r="BI14" s="15">
        <v>0</v>
      </c>
      <c r="BJ14" s="15">
        <v>0</v>
      </c>
      <c r="BK14" s="15">
        <v>0</v>
      </c>
      <c r="BL14" s="15">
        <v>0</v>
      </c>
      <c r="BM14" s="15">
        <v>0</v>
      </c>
      <c r="BN14" s="15">
        <v>0</v>
      </c>
      <c r="BO14" s="15">
        <v>0</v>
      </c>
      <c r="BP14" s="15">
        <v>0</v>
      </c>
      <c r="BQ14" s="15">
        <v>0</v>
      </c>
      <c r="BR14" s="15">
        <v>0</v>
      </c>
      <c r="BS14" s="15">
        <v>0</v>
      </c>
      <c r="BT14" s="15">
        <v>0</v>
      </c>
      <c r="BU14" s="15">
        <v>0</v>
      </c>
      <c r="BV14" s="15">
        <v>0</v>
      </c>
      <c r="BW14" s="15">
        <v>0</v>
      </c>
      <c r="BX14" s="15">
        <v>0</v>
      </c>
      <c r="BY14" s="15">
        <v>0</v>
      </c>
      <c r="BZ14" s="15">
        <v>0</v>
      </c>
      <c r="CA14" s="15">
        <v>0</v>
      </c>
      <c r="CB14" s="15">
        <v>0</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15">
        <v>0</v>
      </c>
      <c r="CS14" s="15">
        <v>0</v>
      </c>
      <c r="CT14" s="15">
        <v>0</v>
      </c>
      <c r="CU14" s="15">
        <v>0</v>
      </c>
      <c r="CV14" s="15">
        <v>0</v>
      </c>
      <c r="CW14" s="15">
        <v>0</v>
      </c>
      <c r="CX14" s="15">
        <v>0</v>
      </c>
      <c r="CY14" s="15">
        <v>0</v>
      </c>
      <c r="CZ14" s="15">
        <v>0</v>
      </c>
      <c r="DA14" s="15">
        <v>0</v>
      </c>
      <c r="DB14" s="15">
        <v>0</v>
      </c>
      <c r="DC14" s="15">
        <v>0</v>
      </c>
      <c r="DD14" s="15">
        <v>0</v>
      </c>
      <c r="DE14" s="15">
        <v>0</v>
      </c>
      <c r="DF14" s="15">
        <v>0</v>
      </c>
      <c r="DG14" s="15">
        <v>0</v>
      </c>
      <c r="DH14" s="15">
        <v>0</v>
      </c>
      <c r="DI14" s="15">
        <v>0</v>
      </c>
      <c r="DJ14" s="15">
        <v>0</v>
      </c>
      <c r="DK14" s="15">
        <v>0</v>
      </c>
      <c r="DL14" s="15">
        <v>0</v>
      </c>
      <c r="DM14" s="15">
        <v>0</v>
      </c>
      <c r="DN14" s="15">
        <v>0</v>
      </c>
      <c r="DO14" s="15">
        <v>0</v>
      </c>
      <c r="DP14" s="15">
        <v>0</v>
      </c>
      <c r="DQ14" s="15">
        <v>0</v>
      </c>
      <c r="DR14" s="15">
        <v>0</v>
      </c>
      <c r="DS14" s="15">
        <v>0</v>
      </c>
      <c r="DT14" s="15">
        <v>0</v>
      </c>
      <c r="DU14" s="15">
        <v>0</v>
      </c>
      <c r="DV14" s="15">
        <v>0</v>
      </c>
      <c r="DW14" s="15">
        <v>0</v>
      </c>
      <c r="DX14" s="15">
        <v>0</v>
      </c>
      <c r="DY14" s="15">
        <v>0</v>
      </c>
      <c r="DZ14" s="15">
        <v>0</v>
      </c>
      <c r="EA14" s="15">
        <v>0</v>
      </c>
      <c r="EB14" s="15">
        <v>0</v>
      </c>
      <c r="EC14" s="15">
        <v>0</v>
      </c>
      <c r="ED14" s="15">
        <v>0</v>
      </c>
      <c r="EE14" s="15">
        <v>0</v>
      </c>
      <c r="EF14" s="15">
        <v>0</v>
      </c>
      <c r="EG14" s="15">
        <v>0</v>
      </c>
      <c r="EH14" s="15">
        <v>0</v>
      </c>
      <c r="EI14" s="15">
        <v>0</v>
      </c>
      <c r="EJ14" s="15">
        <v>0</v>
      </c>
      <c r="EK14" s="15">
        <v>0</v>
      </c>
      <c r="EL14" s="15">
        <v>0</v>
      </c>
      <c r="EM14" s="15">
        <v>0</v>
      </c>
      <c r="EN14" s="15">
        <v>0</v>
      </c>
      <c r="EO14" s="15">
        <v>0</v>
      </c>
      <c r="EP14" s="15">
        <v>0</v>
      </c>
      <c r="EQ14" s="15">
        <v>0</v>
      </c>
      <c r="ER14" s="15">
        <v>0</v>
      </c>
      <c r="ES14" s="15">
        <v>0</v>
      </c>
      <c r="ET14" s="15">
        <v>0</v>
      </c>
      <c r="EU14" s="15">
        <v>0</v>
      </c>
      <c r="EV14" s="15">
        <v>0</v>
      </c>
      <c r="EW14" s="15">
        <v>0</v>
      </c>
      <c r="EX14" s="15">
        <v>0</v>
      </c>
      <c r="EY14" s="15">
        <v>0</v>
      </c>
      <c r="EZ14" s="15">
        <v>0</v>
      </c>
      <c r="FA14" s="15">
        <v>0</v>
      </c>
      <c r="FB14" s="15">
        <v>0</v>
      </c>
      <c r="FC14" s="15">
        <v>0</v>
      </c>
      <c r="FD14" s="15">
        <v>0</v>
      </c>
      <c r="FE14" s="15">
        <v>0</v>
      </c>
      <c r="FF14" s="15">
        <v>0</v>
      </c>
      <c r="FG14" s="15">
        <v>0</v>
      </c>
      <c r="FH14" s="15">
        <v>0</v>
      </c>
      <c r="FI14" s="15">
        <v>0</v>
      </c>
      <c r="FJ14" s="15">
        <v>0</v>
      </c>
      <c r="FK14" s="15">
        <v>0</v>
      </c>
      <c r="FL14" s="15">
        <v>0</v>
      </c>
      <c r="FM14" s="15">
        <v>0</v>
      </c>
      <c r="FN14" s="15">
        <v>0</v>
      </c>
      <c r="FO14" s="15">
        <v>0</v>
      </c>
      <c r="FP14" s="15">
        <v>0</v>
      </c>
      <c r="FQ14" s="15">
        <v>0</v>
      </c>
      <c r="FR14" s="15">
        <v>0</v>
      </c>
      <c r="FS14" s="15">
        <v>0</v>
      </c>
      <c r="FT14" s="15">
        <v>0</v>
      </c>
      <c r="FU14" s="15">
        <v>0</v>
      </c>
      <c r="FV14" s="15">
        <v>0</v>
      </c>
      <c r="FW14" s="15">
        <v>0</v>
      </c>
      <c r="FX14" s="15">
        <v>0</v>
      </c>
      <c r="FY14" s="15">
        <v>0</v>
      </c>
    </row>
    <row r="15" spans="1:181" ht="55.2">
      <c r="A15" s="25" t="s">
        <v>1124</v>
      </c>
      <c r="B15" s="9" t="s">
        <v>1036</v>
      </c>
      <c r="C15" s="10"/>
      <c r="D15" s="10"/>
      <c r="E15" s="10"/>
      <c r="F15" s="10"/>
      <c r="G15" s="10"/>
      <c r="H15" s="10"/>
      <c r="I15" s="11" t="s">
        <v>1154</v>
      </c>
      <c r="J15" s="10"/>
      <c r="K15" s="10"/>
      <c r="L15" s="10"/>
      <c r="M15" s="10"/>
      <c r="N15" s="9"/>
      <c r="O15" s="11" t="s">
        <v>683</v>
      </c>
      <c r="P15" s="10" t="s">
        <v>684</v>
      </c>
      <c r="Q15" s="10"/>
      <c r="R15" s="10"/>
      <c r="S15" s="10"/>
      <c r="T15" s="9"/>
      <c r="U15" s="10" t="s">
        <v>1175</v>
      </c>
      <c r="V15" s="34" t="s">
        <v>1039</v>
      </c>
      <c r="W15" s="7" t="s">
        <v>1053</v>
      </c>
      <c r="X15" s="11"/>
      <c r="Y15" s="11"/>
      <c r="Z15" s="11"/>
      <c r="AA15" s="11"/>
      <c r="AB15" s="11"/>
      <c r="AC15" s="11" t="s">
        <v>1157</v>
      </c>
      <c r="AD15" s="10" t="s">
        <v>1265</v>
      </c>
      <c r="AE15" s="10" t="s">
        <v>1141</v>
      </c>
      <c r="AI15" s="11" t="s">
        <v>685</v>
      </c>
      <c r="AJ15" s="10" t="s">
        <v>686</v>
      </c>
      <c r="AK15" s="10" t="s">
        <v>687</v>
      </c>
      <c r="AL15" s="10" t="s">
        <v>688</v>
      </c>
      <c r="AO15" s="10" t="s">
        <v>1241</v>
      </c>
      <c r="AP15" s="10" t="s">
        <v>1047</v>
      </c>
      <c r="AW15" s="10" t="s">
        <v>1141</v>
      </c>
      <c r="AX15" s="10" t="s">
        <v>1220</v>
      </c>
      <c r="BC15" s="10" t="s">
        <v>689</v>
      </c>
      <c r="BD15" s="10" t="s">
        <v>690</v>
      </c>
      <c r="BE15" s="10" t="s">
        <v>691</v>
      </c>
      <c r="BF15" s="10" t="s">
        <v>692</v>
      </c>
      <c r="BG15" s="10" t="s">
        <v>693</v>
      </c>
      <c r="BI15" s="10" t="s">
        <v>1209</v>
      </c>
      <c r="BJ15" s="15" t="s">
        <v>1101</v>
      </c>
      <c r="BQ15" s="6" t="s">
        <v>1118</v>
      </c>
      <c r="BR15" s="10" t="s">
        <v>1115</v>
      </c>
      <c r="BS15" s="10" t="s">
        <v>694</v>
      </c>
      <c r="BT15" s="7" t="s">
        <v>1140</v>
      </c>
      <c r="BU15" s="10" t="s">
        <v>1138</v>
      </c>
      <c r="BV15" s="9" t="s">
        <v>1213</v>
      </c>
      <c r="BW15" s="10" t="s">
        <v>1221</v>
      </c>
      <c r="CB15" s="9"/>
      <c r="CC15" s="10" t="s">
        <v>1230</v>
      </c>
      <c r="CD15" s="10" t="s">
        <v>1074</v>
      </c>
      <c r="CE15" s="10" t="s">
        <v>1105</v>
      </c>
      <c r="CJ15" s="9"/>
      <c r="CK15" s="6" t="s">
        <v>1162</v>
      </c>
      <c r="CL15" s="10" t="s">
        <v>1125</v>
      </c>
      <c r="CM15" s="7" t="s">
        <v>695</v>
      </c>
      <c r="CN15" s="7"/>
      <c r="CP15" s="9"/>
      <c r="CQ15" s="11" t="s">
        <v>696</v>
      </c>
      <c r="CR15" s="10" t="s">
        <v>697</v>
      </c>
      <c r="CS15" s="7" t="s">
        <v>698</v>
      </c>
      <c r="CT15" s="10" t="s">
        <v>699</v>
      </c>
      <c r="CU15" s="10" t="s">
        <v>700</v>
      </c>
      <c r="CV15" s="9" t="s">
        <v>701</v>
      </c>
      <c r="CW15" s="10" t="s">
        <v>1285</v>
      </c>
    </row>
    <row r="16" spans="1:181" s="22" customFormat="1">
      <c r="A16" s="11" t="s">
        <v>1159</v>
      </c>
      <c r="B16" s="15">
        <v>0</v>
      </c>
      <c r="C16" s="15">
        <v>0</v>
      </c>
      <c r="D16" s="15">
        <v>0</v>
      </c>
      <c r="E16" s="15">
        <v>0</v>
      </c>
      <c r="F16" s="15">
        <v>0</v>
      </c>
      <c r="G16" s="15">
        <v>0</v>
      </c>
      <c r="H16" s="15">
        <v>0</v>
      </c>
      <c r="I16" s="15">
        <v>0</v>
      </c>
      <c r="J16" s="15">
        <v>0</v>
      </c>
      <c r="K16" s="15">
        <v>0</v>
      </c>
      <c r="L16" s="15">
        <v>0</v>
      </c>
      <c r="M16" s="15">
        <v>0</v>
      </c>
      <c r="N16" s="15">
        <v>0</v>
      </c>
      <c r="O16" s="15">
        <v>0</v>
      </c>
      <c r="P16" s="15">
        <v>0</v>
      </c>
      <c r="Q16" s="15">
        <v>0</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0</v>
      </c>
      <c r="BZ16" s="15">
        <v>0</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5">
        <v>0</v>
      </c>
      <c r="DL16" s="15">
        <v>0</v>
      </c>
      <c r="DM16" s="15">
        <v>0</v>
      </c>
      <c r="DN16" s="15">
        <v>0</v>
      </c>
      <c r="DO16" s="15">
        <v>0</v>
      </c>
      <c r="DP16" s="15">
        <v>0</v>
      </c>
      <c r="DQ16" s="15">
        <v>0</v>
      </c>
      <c r="DR16" s="15">
        <v>0</v>
      </c>
      <c r="DS16" s="15">
        <v>0</v>
      </c>
      <c r="DT16" s="15">
        <v>0</v>
      </c>
      <c r="DU16" s="15">
        <v>0</v>
      </c>
      <c r="DV16" s="15">
        <v>0</v>
      </c>
      <c r="DW16" s="15">
        <v>0</v>
      </c>
      <c r="DX16" s="15">
        <v>0</v>
      </c>
      <c r="DY16" s="15">
        <v>0</v>
      </c>
      <c r="DZ16" s="15">
        <v>0</v>
      </c>
      <c r="EA16" s="15">
        <v>0</v>
      </c>
      <c r="EB16" s="15">
        <v>0</v>
      </c>
      <c r="EC16" s="15">
        <v>0</v>
      </c>
      <c r="ED16" s="15">
        <v>0</v>
      </c>
      <c r="EE16" s="15">
        <v>0</v>
      </c>
      <c r="EF16" s="15">
        <v>0</v>
      </c>
      <c r="EG16" s="15">
        <v>0</v>
      </c>
      <c r="EH16" s="15">
        <v>0</v>
      </c>
      <c r="EI16" s="15">
        <v>0</v>
      </c>
      <c r="EJ16" s="15">
        <v>0</v>
      </c>
      <c r="EK16" s="15">
        <v>0</v>
      </c>
      <c r="EL16" s="15">
        <v>0</v>
      </c>
      <c r="EM16" s="15">
        <v>0</v>
      </c>
      <c r="EN16" s="15">
        <v>0</v>
      </c>
      <c r="EO16" s="15">
        <v>0</v>
      </c>
      <c r="EP16" s="15">
        <v>0</v>
      </c>
      <c r="EQ16" s="15">
        <v>0</v>
      </c>
      <c r="ER16" s="15">
        <v>0</v>
      </c>
      <c r="ES16" s="15">
        <v>0</v>
      </c>
      <c r="ET16" s="15">
        <v>0</v>
      </c>
      <c r="EU16" s="15">
        <v>0</v>
      </c>
      <c r="EV16" s="15">
        <v>0</v>
      </c>
      <c r="EW16" s="15">
        <v>0</v>
      </c>
      <c r="EX16" s="15">
        <v>0</v>
      </c>
      <c r="EY16" s="15">
        <v>0</v>
      </c>
      <c r="EZ16" s="15">
        <v>0</v>
      </c>
      <c r="FA16" s="15">
        <v>0</v>
      </c>
      <c r="FB16" s="15">
        <v>0</v>
      </c>
      <c r="FC16" s="15">
        <v>0</v>
      </c>
      <c r="FD16" s="15">
        <v>0</v>
      </c>
      <c r="FE16" s="15">
        <v>0</v>
      </c>
      <c r="FF16" s="15">
        <v>0</v>
      </c>
      <c r="FG16" s="15">
        <v>0</v>
      </c>
      <c r="FH16" s="15">
        <v>0</v>
      </c>
      <c r="FI16" s="15">
        <v>0</v>
      </c>
      <c r="FJ16" s="15">
        <v>0</v>
      </c>
      <c r="FK16" s="15">
        <v>0</v>
      </c>
      <c r="FL16" s="15">
        <v>0</v>
      </c>
      <c r="FM16" s="15">
        <v>0</v>
      </c>
      <c r="FN16" s="15">
        <v>0</v>
      </c>
      <c r="FO16" s="15">
        <v>0</v>
      </c>
      <c r="FP16" s="15">
        <v>0</v>
      </c>
      <c r="FQ16" s="15">
        <v>0</v>
      </c>
      <c r="FR16" s="15">
        <v>0</v>
      </c>
      <c r="FS16" s="15">
        <v>0</v>
      </c>
      <c r="FT16" s="15">
        <v>0</v>
      </c>
      <c r="FU16" s="15">
        <v>0</v>
      </c>
      <c r="FV16" s="15">
        <v>0</v>
      </c>
      <c r="FW16" s="15">
        <v>0</v>
      </c>
      <c r="FX16" s="15">
        <v>0</v>
      </c>
      <c r="FY16" s="15">
        <v>0</v>
      </c>
    </row>
    <row r="17" spans="1:181" s="22" customFormat="1">
      <c r="A17" s="11" t="s">
        <v>1182</v>
      </c>
      <c r="B17" s="15">
        <v>0</v>
      </c>
      <c r="C17" s="15">
        <v>0</v>
      </c>
      <c r="D17" s="15">
        <v>0</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0</v>
      </c>
      <c r="AF17" s="15">
        <v>0</v>
      </c>
      <c r="AG17" s="15">
        <v>0</v>
      </c>
      <c r="AH17" s="15">
        <v>0</v>
      </c>
      <c r="AI17" s="15">
        <v>0</v>
      </c>
      <c r="AJ17" s="15">
        <v>0</v>
      </c>
      <c r="AK17" s="15">
        <v>0</v>
      </c>
      <c r="AL17" s="15">
        <v>0</v>
      </c>
      <c r="AM17" s="15">
        <v>0</v>
      </c>
      <c r="AN17" s="15">
        <v>0</v>
      </c>
      <c r="AO17" s="15">
        <v>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0</v>
      </c>
      <c r="CB17" s="15">
        <v>0</v>
      </c>
      <c r="CC17" s="15">
        <v>0</v>
      </c>
      <c r="CD17" s="15">
        <v>0</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c r="DH17" s="15">
        <v>0</v>
      </c>
      <c r="DI17" s="15">
        <v>0</v>
      </c>
      <c r="DJ17" s="15">
        <v>0</v>
      </c>
      <c r="DK17" s="15">
        <v>0</v>
      </c>
      <c r="DL17" s="15">
        <v>0</v>
      </c>
      <c r="DM17" s="15">
        <v>0</v>
      </c>
      <c r="DN17" s="15">
        <v>0</v>
      </c>
      <c r="DO17" s="15">
        <v>0</v>
      </c>
      <c r="DP17" s="15">
        <v>0</v>
      </c>
      <c r="DQ17" s="15">
        <v>0</v>
      </c>
      <c r="DR17" s="15">
        <v>0</v>
      </c>
      <c r="DS17" s="15">
        <v>0</v>
      </c>
      <c r="DT17" s="15">
        <v>0</v>
      </c>
      <c r="DU17" s="15">
        <v>0</v>
      </c>
      <c r="DV17" s="15">
        <v>0</v>
      </c>
      <c r="DW17" s="15">
        <v>0</v>
      </c>
      <c r="DX17" s="15">
        <v>0</v>
      </c>
      <c r="DY17" s="15">
        <v>0</v>
      </c>
      <c r="DZ17" s="15">
        <v>0</v>
      </c>
      <c r="EA17" s="15">
        <v>0</v>
      </c>
      <c r="EB17" s="15">
        <v>0</v>
      </c>
      <c r="EC17" s="15">
        <v>0</v>
      </c>
      <c r="ED17" s="15">
        <v>0</v>
      </c>
      <c r="EE17" s="15">
        <v>0</v>
      </c>
      <c r="EF17" s="15">
        <v>0</v>
      </c>
      <c r="EG17" s="15">
        <v>0</v>
      </c>
      <c r="EH17" s="15">
        <v>0</v>
      </c>
      <c r="EI17" s="15">
        <v>0</v>
      </c>
      <c r="EJ17" s="15">
        <v>0</v>
      </c>
      <c r="EK17" s="15">
        <v>0</v>
      </c>
      <c r="EL17" s="15">
        <v>0</v>
      </c>
      <c r="EM17" s="15">
        <v>0</v>
      </c>
      <c r="EN17" s="15">
        <v>0</v>
      </c>
      <c r="EO17" s="15">
        <v>0</v>
      </c>
      <c r="EP17" s="15">
        <v>0</v>
      </c>
      <c r="EQ17" s="15">
        <v>0</v>
      </c>
      <c r="ER17" s="15">
        <v>0</v>
      </c>
      <c r="ES17" s="15">
        <v>0</v>
      </c>
      <c r="ET17" s="15">
        <v>0</v>
      </c>
      <c r="EU17" s="15">
        <v>0</v>
      </c>
      <c r="EV17" s="15">
        <v>0</v>
      </c>
      <c r="EW17" s="15">
        <v>0</v>
      </c>
      <c r="EX17" s="15">
        <v>0</v>
      </c>
      <c r="EY17" s="15">
        <v>0</v>
      </c>
      <c r="EZ17" s="15">
        <v>0</v>
      </c>
      <c r="FA17" s="15">
        <v>0</v>
      </c>
      <c r="FB17" s="15">
        <v>0</v>
      </c>
      <c r="FC17" s="15">
        <v>0</v>
      </c>
      <c r="FD17" s="15">
        <v>0</v>
      </c>
      <c r="FE17" s="15">
        <v>0</v>
      </c>
      <c r="FF17" s="15">
        <v>0</v>
      </c>
      <c r="FG17" s="15">
        <v>0</v>
      </c>
      <c r="FH17" s="15">
        <v>0</v>
      </c>
      <c r="FI17" s="15">
        <v>0</v>
      </c>
      <c r="FJ17" s="15">
        <v>0</v>
      </c>
      <c r="FK17" s="15">
        <v>0</v>
      </c>
      <c r="FL17" s="15">
        <v>0</v>
      </c>
      <c r="FM17" s="15">
        <v>0</v>
      </c>
      <c r="FN17" s="15">
        <v>0</v>
      </c>
      <c r="FO17" s="15">
        <v>0</v>
      </c>
      <c r="FP17" s="15">
        <v>0</v>
      </c>
      <c r="FQ17" s="15">
        <v>0</v>
      </c>
      <c r="FR17" s="15">
        <v>0</v>
      </c>
      <c r="FS17" s="15">
        <v>0</v>
      </c>
      <c r="FT17" s="15">
        <v>0</v>
      </c>
      <c r="FU17" s="15">
        <v>0</v>
      </c>
      <c r="FV17" s="15">
        <v>0</v>
      </c>
      <c r="FW17" s="15">
        <v>0</v>
      </c>
      <c r="FX17" s="15">
        <v>0</v>
      </c>
      <c r="FY17" s="15">
        <v>0</v>
      </c>
    </row>
    <row r="18" spans="1:181" ht="27.6">
      <c r="A18" s="24" t="s">
        <v>1125</v>
      </c>
      <c r="B18" s="9" t="s">
        <v>1037</v>
      </c>
      <c r="C18" s="10"/>
      <c r="D18" s="10"/>
      <c r="E18" s="10"/>
      <c r="F18" s="10"/>
      <c r="G18" s="10"/>
      <c r="H18" s="10"/>
      <c r="I18" s="11" t="s">
        <v>1155</v>
      </c>
      <c r="J18" s="10"/>
      <c r="K18" s="10"/>
      <c r="L18" s="10"/>
      <c r="M18" s="10"/>
      <c r="N18" s="9"/>
      <c r="O18" s="11" t="s">
        <v>702</v>
      </c>
      <c r="P18" s="10"/>
      <c r="Q18" s="10"/>
      <c r="R18" s="10"/>
      <c r="S18" s="10"/>
      <c r="T18" s="9"/>
      <c r="U18" s="10"/>
      <c r="V18" s="9"/>
      <c r="AC18" s="11"/>
      <c r="AH18" s="9"/>
      <c r="AI18" s="11"/>
      <c r="AN18" s="9"/>
      <c r="AP18" s="9"/>
      <c r="AW18" s="11"/>
      <c r="BB18" s="9"/>
      <c r="BC18" s="11"/>
      <c r="BH18" s="9"/>
      <c r="BJ18" s="9"/>
      <c r="BV18" s="9"/>
      <c r="CB18" s="9"/>
      <c r="CD18" s="9"/>
      <c r="CK18" s="11"/>
      <c r="CP18" s="9"/>
      <c r="CV18" s="9"/>
      <c r="CX18" s="9"/>
      <c r="DE18" s="11"/>
      <c r="DJ18" s="9"/>
      <c r="DK18" s="11"/>
      <c r="DP18" s="9"/>
      <c r="DR18" s="9"/>
      <c r="DY18" s="11"/>
      <c r="ED18" s="9"/>
      <c r="EJ18" s="9"/>
    </row>
    <row r="19" spans="1:181" s="22" customFormat="1">
      <c r="A19" s="6" t="s">
        <v>1162</v>
      </c>
      <c r="B19" s="15">
        <v>0</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v>0</v>
      </c>
      <c r="AM19" s="15">
        <v>0</v>
      </c>
      <c r="AN19" s="15">
        <v>0</v>
      </c>
      <c r="AO19" s="15">
        <v>0</v>
      </c>
      <c r="AP19" s="15">
        <v>0</v>
      </c>
      <c r="AQ19" s="15">
        <v>0</v>
      </c>
      <c r="AR19" s="15">
        <v>0</v>
      </c>
      <c r="AS19" s="15">
        <v>0</v>
      </c>
      <c r="AT19" s="15">
        <v>0</v>
      </c>
      <c r="AU19" s="15">
        <v>0</v>
      </c>
      <c r="AV19" s="15">
        <v>0</v>
      </c>
      <c r="AW19" s="15">
        <v>0</v>
      </c>
      <c r="AX19" s="15">
        <v>0</v>
      </c>
      <c r="AY19" s="15">
        <v>0</v>
      </c>
      <c r="AZ19" s="15">
        <v>0</v>
      </c>
      <c r="BA19" s="15">
        <v>0</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0</v>
      </c>
      <c r="BZ19" s="15">
        <v>0</v>
      </c>
      <c r="CA19" s="15">
        <v>0</v>
      </c>
      <c r="CB19" s="15">
        <v>0</v>
      </c>
      <c r="CC19" s="15">
        <v>0</v>
      </c>
      <c r="CD19" s="15">
        <v>0</v>
      </c>
      <c r="CE19" s="15">
        <v>0</v>
      </c>
      <c r="CF19" s="15">
        <v>0</v>
      </c>
      <c r="CG19" s="15">
        <v>0</v>
      </c>
      <c r="CH19" s="15">
        <v>0</v>
      </c>
      <c r="CI19" s="15">
        <v>0</v>
      </c>
      <c r="CJ19" s="15">
        <v>0</v>
      </c>
      <c r="CK19" s="15">
        <v>0</v>
      </c>
      <c r="CL19" s="15">
        <v>0</v>
      </c>
      <c r="CM19" s="15">
        <v>0</v>
      </c>
      <c r="CN19" s="15">
        <v>0</v>
      </c>
      <c r="CO19" s="15">
        <v>0</v>
      </c>
      <c r="CP19" s="15">
        <v>0</v>
      </c>
      <c r="CQ19" s="15">
        <v>0</v>
      </c>
      <c r="CR19" s="15">
        <v>0</v>
      </c>
      <c r="CS19" s="15">
        <v>0</v>
      </c>
      <c r="CT19" s="15">
        <v>0</v>
      </c>
      <c r="CU19" s="15">
        <v>0</v>
      </c>
      <c r="CV19" s="15">
        <v>0</v>
      </c>
      <c r="CW19" s="15">
        <v>0</v>
      </c>
      <c r="CX19" s="15">
        <v>0</v>
      </c>
      <c r="CY19" s="15">
        <v>0</v>
      </c>
      <c r="CZ19" s="15">
        <v>0</v>
      </c>
      <c r="DA19" s="15">
        <v>0</v>
      </c>
      <c r="DB19" s="15">
        <v>0</v>
      </c>
      <c r="DC19" s="15">
        <v>0</v>
      </c>
      <c r="DD19" s="15">
        <v>0</v>
      </c>
      <c r="DE19" s="15">
        <v>0</v>
      </c>
      <c r="DF19" s="15">
        <v>0</v>
      </c>
      <c r="DG19" s="15">
        <v>0</v>
      </c>
      <c r="DH19" s="15">
        <v>0</v>
      </c>
      <c r="DI19" s="15">
        <v>0</v>
      </c>
      <c r="DJ19" s="15">
        <v>0</v>
      </c>
      <c r="DK19" s="15">
        <v>0</v>
      </c>
      <c r="DL19" s="15">
        <v>0</v>
      </c>
      <c r="DM19" s="15">
        <v>0</v>
      </c>
      <c r="DN19" s="15">
        <v>0</v>
      </c>
      <c r="DO19" s="15">
        <v>0</v>
      </c>
      <c r="DP19" s="15">
        <v>0</v>
      </c>
      <c r="DQ19" s="15">
        <v>0</v>
      </c>
      <c r="DR19" s="15">
        <v>0</v>
      </c>
      <c r="DS19" s="15">
        <v>0</v>
      </c>
      <c r="DT19" s="15">
        <v>0</v>
      </c>
      <c r="DU19" s="15">
        <v>0</v>
      </c>
      <c r="DV19" s="15">
        <v>0</v>
      </c>
      <c r="DW19" s="15">
        <v>0</v>
      </c>
      <c r="DX19" s="15">
        <v>0</v>
      </c>
      <c r="DY19" s="15">
        <v>0</v>
      </c>
      <c r="DZ19" s="15">
        <v>0</v>
      </c>
      <c r="EA19" s="15">
        <v>0</v>
      </c>
      <c r="EB19" s="15">
        <v>0</v>
      </c>
      <c r="EC19" s="15">
        <v>0</v>
      </c>
      <c r="ED19" s="15">
        <v>0</v>
      </c>
      <c r="EE19" s="15">
        <v>0</v>
      </c>
      <c r="EF19" s="15">
        <v>0</v>
      </c>
      <c r="EG19" s="15">
        <v>0</v>
      </c>
      <c r="EH19" s="15">
        <v>0</v>
      </c>
      <c r="EI19" s="15">
        <v>0</v>
      </c>
      <c r="EJ19" s="15">
        <v>0</v>
      </c>
      <c r="EK19" s="15">
        <v>0</v>
      </c>
      <c r="EL19" s="15">
        <v>0</v>
      </c>
      <c r="EM19" s="15">
        <v>0</v>
      </c>
      <c r="EN19" s="15">
        <v>0</v>
      </c>
      <c r="EO19" s="15">
        <v>0</v>
      </c>
      <c r="EP19" s="15">
        <v>0</v>
      </c>
      <c r="EQ19" s="15">
        <v>0</v>
      </c>
      <c r="ER19" s="15">
        <v>0</v>
      </c>
      <c r="ES19" s="15">
        <v>0</v>
      </c>
      <c r="ET19" s="15">
        <v>0</v>
      </c>
      <c r="EU19" s="15">
        <v>0</v>
      </c>
      <c r="EV19" s="15">
        <v>0</v>
      </c>
      <c r="EW19" s="15">
        <v>0</v>
      </c>
      <c r="EX19" s="15">
        <v>0</v>
      </c>
      <c r="EY19" s="15">
        <v>0</v>
      </c>
      <c r="EZ19" s="15">
        <v>0</v>
      </c>
      <c r="FA19" s="15">
        <v>0</v>
      </c>
      <c r="FB19" s="15">
        <v>0</v>
      </c>
      <c r="FC19" s="15">
        <v>0</v>
      </c>
      <c r="FD19" s="15">
        <v>0</v>
      </c>
      <c r="FE19" s="15">
        <v>0</v>
      </c>
      <c r="FF19" s="15">
        <v>0</v>
      </c>
      <c r="FG19" s="15">
        <v>0</v>
      </c>
      <c r="FH19" s="15">
        <v>0</v>
      </c>
      <c r="FI19" s="15">
        <v>0</v>
      </c>
      <c r="FJ19" s="15">
        <v>0</v>
      </c>
      <c r="FK19" s="15">
        <v>0</v>
      </c>
      <c r="FL19" s="15">
        <v>0</v>
      </c>
      <c r="FM19" s="15">
        <v>0</v>
      </c>
      <c r="FN19" s="15">
        <v>0</v>
      </c>
      <c r="FO19" s="15">
        <v>0</v>
      </c>
      <c r="FP19" s="15">
        <v>0</v>
      </c>
      <c r="FQ19" s="15">
        <v>0</v>
      </c>
      <c r="FR19" s="15">
        <v>0</v>
      </c>
      <c r="FS19" s="15">
        <v>0</v>
      </c>
      <c r="FT19" s="15">
        <v>0</v>
      </c>
      <c r="FU19" s="15">
        <v>0</v>
      </c>
      <c r="FV19" s="15">
        <v>0</v>
      </c>
      <c r="FW19" s="15">
        <v>0</v>
      </c>
      <c r="FX19" s="15">
        <v>0</v>
      </c>
      <c r="FY19" s="15">
        <v>0</v>
      </c>
    </row>
    <row r="20" spans="1:181" ht="27.6">
      <c r="A20" s="25" t="s">
        <v>1140</v>
      </c>
      <c r="B20" s="15" t="s">
        <v>1205</v>
      </c>
      <c r="C20" s="10"/>
      <c r="D20" s="10"/>
      <c r="E20" s="7"/>
      <c r="F20" s="10"/>
      <c r="G20" s="10"/>
      <c r="H20" s="10"/>
      <c r="I20" s="6" t="s">
        <v>1156</v>
      </c>
      <c r="J20" s="10" t="s">
        <v>1134</v>
      </c>
      <c r="K20" s="10"/>
      <c r="L20" s="10"/>
      <c r="M20" s="10"/>
      <c r="N20" s="9"/>
      <c r="O20" s="6" t="s">
        <v>703</v>
      </c>
      <c r="P20" s="10" t="s">
        <v>704</v>
      </c>
      <c r="Q20" s="10"/>
      <c r="R20" s="10"/>
      <c r="S20" s="10"/>
      <c r="T20" s="9"/>
      <c r="U20" s="10" t="s">
        <v>1274</v>
      </c>
      <c r="V20" s="9" t="s">
        <v>1019</v>
      </c>
      <c r="W20" s="10" t="s">
        <v>705</v>
      </c>
      <c r="AC20" s="11" t="s">
        <v>1137</v>
      </c>
      <c r="AH20" s="9"/>
      <c r="AI20" s="11" t="s">
        <v>706</v>
      </c>
      <c r="AJ20" s="10" t="s">
        <v>707</v>
      </c>
      <c r="AN20" s="9"/>
      <c r="AO20" s="7" t="s">
        <v>1168</v>
      </c>
      <c r="AP20" s="9"/>
      <c r="AW20" s="11"/>
      <c r="BB20" s="9"/>
      <c r="BC20" s="11"/>
      <c r="BH20" s="9"/>
      <c r="BJ20" s="9"/>
      <c r="BP20" s="9"/>
      <c r="BQ20" s="11"/>
      <c r="BV20" s="9"/>
      <c r="BW20" s="11"/>
      <c r="CB20" s="9"/>
      <c r="CD20" s="9"/>
      <c r="CK20" s="11"/>
      <c r="CP20" s="9"/>
      <c r="CQ20" s="11"/>
      <c r="CV20" s="9"/>
    </row>
    <row r="21" spans="1:181" ht="55.2">
      <c r="A21" s="9" t="s">
        <v>1120</v>
      </c>
      <c r="B21" s="15" t="s">
        <v>1189</v>
      </c>
      <c r="C21" s="10" t="s">
        <v>1057</v>
      </c>
      <c r="D21" s="7"/>
      <c r="F21" s="10"/>
      <c r="G21" s="10"/>
      <c r="H21" s="9"/>
      <c r="I21" s="11" t="s">
        <v>1124</v>
      </c>
      <c r="J21" s="10" t="s">
        <v>1143</v>
      </c>
      <c r="K21" s="10" t="s">
        <v>708</v>
      </c>
      <c r="L21" s="10" t="s">
        <v>1269</v>
      </c>
      <c r="M21" s="10" t="s">
        <v>1141</v>
      </c>
      <c r="N21" s="9"/>
      <c r="O21" s="11" t="s">
        <v>709</v>
      </c>
      <c r="P21" s="10" t="s">
        <v>710</v>
      </c>
      <c r="Q21" s="10" t="s">
        <v>711</v>
      </c>
      <c r="R21" s="10" t="s">
        <v>712</v>
      </c>
      <c r="S21" s="10" t="s">
        <v>713</v>
      </c>
      <c r="T21" s="9"/>
      <c r="U21" s="10"/>
      <c r="V21" s="7" t="s">
        <v>1207</v>
      </c>
      <c r="W21" s="10" t="s">
        <v>714</v>
      </c>
      <c r="AC21" s="7" t="s">
        <v>1156</v>
      </c>
      <c r="AD21" s="10" t="s">
        <v>1281</v>
      </c>
      <c r="AI21" s="7" t="s">
        <v>715</v>
      </c>
      <c r="AO21" s="10" t="s">
        <v>1235</v>
      </c>
      <c r="AP21" s="7" t="s">
        <v>1046</v>
      </c>
      <c r="AQ21" s="10" t="s">
        <v>1096</v>
      </c>
      <c r="AW21" s="10" t="s">
        <v>716</v>
      </c>
      <c r="AX21" s="7" t="s">
        <v>1146</v>
      </c>
      <c r="AY21" s="7" t="s">
        <v>1156</v>
      </c>
      <c r="AZ21" s="10" t="s">
        <v>1288</v>
      </c>
      <c r="BJ21" s="10" t="s">
        <v>1062</v>
      </c>
      <c r="BK21" s="10" t="s">
        <v>1100</v>
      </c>
      <c r="BQ21" s="10" t="s">
        <v>1131</v>
      </c>
      <c r="BR21" s="7"/>
      <c r="CD21" s="10" t="s">
        <v>42</v>
      </c>
      <c r="CK21" s="10" t="s">
        <v>1121</v>
      </c>
      <c r="CL21" s="10" t="s">
        <v>1197</v>
      </c>
      <c r="CM21" s="10" t="s">
        <v>717</v>
      </c>
      <c r="CN21" s="10" t="s">
        <v>718</v>
      </c>
      <c r="CO21" s="10" t="s">
        <v>719</v>
      </c>
      <c r="CP21" s="10" t="s">
        <v>1163</v>
      </c>
      <c r="CQ21" s="10" t="s">
        <v>720</v>
      </c>
      <c r="CR21" s="10" t="s">
        <v>721</v>
      </c>
      <c r="CS21" s="10" t="s">
        <v>1167</v>
      </c>
      <c r="CT21" s="10" t="s">
        <v>722</v>
      </c>
      <c r="CW21" s="10" t="s">
        <v>1293</v>
      </c>
    </row>
    <row r="22" spans="1:181" ht="27.6">
      <c r="A22" s="9" t="s">
        <v>1183</v>
      </c>
      <c r="B22" s="9" t="s">
        <v>1098</v>
      </c>
      <c r="C22" s="10" t="s">
        <v>1058</v>
      </c>
      <c r="E22" s="10"/>
      <c r="F22" s="10"/>
      <c r="G22" s="10"/>
      <c r="H22" s="9"/>
      <c r="I22" s="11" t="s">
        <v>1120</v>
      </c>
      <c r="J22" s="10"/>
      <c r="K22" s="10"/>
      <c r="L22" s="10"/>
      <c r="M22" s="10"/>
      <c r="N22" s="9"/>
      <c r="O22" s="6" t="s">
        <v>723</v>
      </c>
      <c r="P22" s="10"/>
      <c r="Q22" s="10"/>
      <c r="R22" s="10"/>
      <c r="S22" s="10"/>
      <c r="T22" s="9"/>
      <c r="U22" s="10" t="s">
        <v>1275</v>
      </c>
      <c r="V22" s="9"/>
      <c r="AC22" s="11"/>
      <c r="AH22" s="9"/>
      <c r="AI22" s="11"/>
      <c r="AN22" s="9"/>
    </row>
    <row r="23" spans="1:181" s="22" customFormat="1">
      <c r="A23" s="11" t="s">
        <v>1153</v>
      </c>
      <c r="B23" s="15">
        <v>0</v>
      </c>
      <c r="C23" s="15">
        <v>0</v>
      </c>
      <c r="D23" s="15">
        <v>0</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0</v>
      </c>
      <c r="AE23" s="15">
        <v>0</v>
      </c>
      <c r="AF23" s="15">
        <v>0</v>
      </c>
      <c r="AG23" s="15">
        <v>0</v>
      </c>
      <c r="AH23" s="15">
        <v>0</v>
      </c>
      <c r="AI23" s="15">
        <v>0</v>
      </c>
      <c r="AJ23" s="15">
        <v>0</v>
      </c>
      <c r="AK23" s="15">
        <v>0</v>
      </c>
      <c r="AL23" s="15">
        <v>0</v>
      </c>
      <c r="AM23" s="15">
        <v>0</v>
      </c>
      <c r="AN23" s="15">
        <v>0</v>
      </c>
      <c r="AO23" s="15">
        <v>0</v>
      </c>
      <c r="AP23" s="15">
        <v>0</v>
      </c>
      <c r="AQ23" s="15">
        <v>0</v>
      </c>
      <c r="AR23" s="15">
        <v>0</v>
      </c>
      <c r="AS23" s="15">
        <v>0</v>
      </c>
      <c r="AT23" s="15">
        <v>0</v>
      </c>
      <c r="AU23" s="15">
        <v>0</v>
      </c>
      <c r="AV23" s="15">
        <v>0</v>
      </c>
      <c r="AW23" s="15">
        <v>0</v>
      </c>
      <c r="AX23" s="15">
        <v>0</v>
      </c>
      <c r="AY23" s="15">
        <v>0</v>
      </c>
      <c r="AZ23" s="15">
        <v>0</v>
      </c>
      <c r="BA23" s="15">
        <v>0</v>
      </c>
      <c r="BB23" s="15">
        <v>0</v>
      </c>
      <c r="BC23" s="15">
        <v>0</v>
      </c>
      <c r="BD23" s="15">
        <v>0</v>
      </c>
      <c r="BE23" s="15">
        <v>0</v>
      </c>
      <c r="BF23" s="15">
        <v>0</v>
      </c>
      <c r="BG23" s="15">
        <v>0</v>
      </c>
      <c r="BH23" s="15">
        <v>0</v>
      </c>
      <c r="BI23" s="15">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0</v>
      </c>
      <c r="BZ23" s="15">
        <v>0</v>
      </c>
      <c r="CA23" s="15">
        <v>0</v>
      </c>
      <c r="CB23" s="15">
        <v>0</v>
      </c>
      <c r="CC23" s="15">
        <v>0</v>
      </c>
      <c r="CD23" s="15">
        <v>0</v>
      </c>
      <c r="CE23" s="15">
        <v>0</v>
      </c>
      <c r="CF23" s="15">
        <v>0</v>
      </c>
      <c r="CG23" s="15">
        <v>0</v>
      </c>
      <c r="CH23" s="15">
        <v>0</v>
      </c>
      <c r="CI23" s="15">
        <v>0</v>
      </c>
      <c r="CJ23" s="15">
        <v>0</v>
      </c>
      <c r="CK23" s="15">
        <v>0</v>
      </c>
      <c r="CL23" s="15">
        <v>0</v>
      </c>
      <c r="CM23" s="15">
        <v>0</v>
      </c>
      <c r="CN23" s="15">
        <v>0</v>
      </c>
      <c r="CO23" s="15">
        <v>0</v>
      </c>
      <c r="CP23" s="15">
        <v>0</v>
      </c>
      <c r="CQ23" s="15">
        <v>0</v>
      </c>
      <c r="CR23" s="15">
        <v>0</v>
      </c>
      <c r="CS23" s="15">
        <v>0</v>
      </c>
      <c r="CT23" s="15">
        <v>0</v>
      </c>
      <c r="CU23" s="15">
        <v>0</v>
      </c>
      <c r="CV23" s="15">
        <v>0</v>
      </c>
      <c r="CW23" s="15">
        <v>0</v>
      </c>
      <c r="CX23" s="15">
        <v>0</v>
      </c>
      <c r="CY23" s="15">
        <v>0</v>
      </c>
      <c r="CZ23" s="15">
        <v>0</v>
      </c>
      <c r="DA23" s="15">
        <v>0</v>
      </c>
      <c r="DB23" s="15">
        <v>0</v>
      </c>
      <c r="DC23" s="15">
        <v>0</v>
      </c>
      <c r="DD23" s="15">
        <v>0</v>
      </c>
      <c r="DE23" s="15">
        <v>0</v>
      </c>
      <c r="DF23" s="15">
        <v>0</v>
      </c>
      <c r="DG23" s="15">
        <v>0</v>
      </c>
      <c r="DH23" s="15">
        <v>0</v>
      </c>
      <c r="DI23" s="15">
        <v>0</v>
      </c>
      <c r="DJ23" s="15">
        <v>0</v>
      </c>
      <c r="DK23" s="15">
        <v>0</v>
      </c>
      <c r="DL23" s="15">
        <v>0</v>
      </c>
      <c r="DM23" s="15">
        <v>0</v>
      </c>
      <c r="DN23" s="15">
        <v>0</v>
      </c>
      <c r="DO23" s="15">
        <v>0</v>
      </c>
      <c r="DP23" s="15">
        <v>0</v>
      </c>
      <c r="DQ23" s="15">
        <v>0</v>
      </c>
      <c r="DR23" s="15">
        <v>0</v>
      </c>
      <c r="DS23" s="15">
        <v>0</v>
      </c>
      <c r="DT23" s="15">
        <v>0</v>
      </c>
      <c r="DU23" s="15">
        <v>0</v>
      </c>
      <c r="DV23" s="15">
        <v>0</v>
      </c>
      <c r="DW23" s="15">
        <v>0</v>
      </c>
      <c r="DX23" s="15">
        <v>0</v>
      </c>
      <c r="DY23" s="15">
        <v>0</v>
      </c>
      <c r="DZ23" s="15">
        <v>0</v>
      </c>
      <c r="EA23" s="15">
        <v>0</v>
      </c>
      <c r="EB23" s="15">
        <v>0</v>
      </c>
      <c r="EC23" s="15">
        <v>0</v>
      </c>
      <c r="ED23" s="15">
        <v>0</v>
      </c>
      <c r="EE23" s="15">
        <v>0</v>
      </c>
      <c r="EF23" s="15">
        <v>0</v>
      </c>
      <c r="EG23" s="15">
        <v>0</v>
      </c>
      <c r="EH23" s="15">
        <v>0</v>
      </c>
      <c r="EI23" s="15">
        <v>0</v>
      </c>
      <c r="EJ23" s="15">
        <v>0</v>
      </c>
      <c r="EK23" s="15">
        <v>0</v>
      </c>
      <c r="EL23" s="15">
        <v>0</v>
      </c>
      <c r="EM23" s="15">
        <v>0</v>
      </c>
      <c r="EN23" s="15">
        <v>0</v>
      </c>
      <c r="EO23" s="15">
        <v>0</v>
      </c>
      <c r="EP23" s="15">
        <v>0</v>
      </c>
      <c r="EQ23" s="15">
        <v>0</v>
      </c>
      <c r="ER23" s="15">
        <v>0</v>
      </c>
      <c r="ES23" s="15">
        <v>0</v>
      </c>
      <c r="ET23" s="15">
        <v>0</v>
      </c>
      <c r="EU23" s="15">
        <v>0</v>
      </c>
      <c r="EV23" s="15">
        <v>0</v>
      </c>
      <c r="EW23" s="15">
        <v>0</v>
      </c>
      <c r="EX23" s="15">
        <v>0</v>
      </c>
      <c r="EY23" s="15">
        <v>0</v>
      </c>
      <c r="EZ23" s="15">
        <v>0</v>
      </c>
      <c r="FA23" s="15">
        <v>0</v>
      </c>
      <c r="FB23" s="15">
        <v>0</v>
      </c>
      <c r="FC23" s="15">
        <v>0</v>
      </c>
      <c r="FD23" s="15">
        <v>0</v>
      </c>
      <c r="FE23" s="15">
        <v>0</v>
      </c>
      <c r="FF23" s="15">
        <v>0</v>
      </c>
      <c r="FG23" s="15">
        <v>0</v>
      </c>
      <c r="FH23" s="15">
        <v>0</v>
      </c>
      <c r="FI23" s="15">
        <v>0</v>
      </c>
      <c r="FJ23" s="15">
        <v>0</v>
      </c>
      <c r="FK23" s="15">
        <v>0</v>
      </c>
      <c r="FL23" s="15">
        <v>0</v>
      </c>
      <c r="FM23" s="15">
        <v>0</v>
      </c>
      <c r="FN23" s="15">
        <v>0</v>
      </c>
      <c r="FO23" s="15">
        <v>0</v>
      </c>
      <c r="FP23" s="15">
        <v>0</v>
      </c>
      <c r="FQ23" s="15">
        <v>0</v>
      </c>
      <c r="FR23" s="15">
        <v>0</v>
      </c>
      <c r="FS23" s="15">
        <v>0</v>
      </c>
      <c r="FT23" s="15">
        <v>0</v>
      </c>
      <c r="FU23" s="15">
        <v>0</v>
      </c>
      <c r="FV23" s="15">
        <v>0</v>
      </c>
      <c r="FW23" s="15">
        <v>0</v>
      </c>
      <c r="FX23" s="15">
        <v>0</v>
      </c>
      <c r="FY23" s="15">
        <v>0</v>
      </c>
    </row>
    <row r="24" spans="1:181" ht="41.4">
      <c r="A24" s="9" t="s">
        <v>1184</v>
      </c>
      <c r="B24" s="10" t="s">
        <v>1049</v>
      </c>
      <c r="C24" s="10" t="s">
        <v>1048</v>
      </c>
      <c r="D24" s="10" t="s">
        <v>1063</v>
      </c>
      <c r="E24" s="10"/>
      <c r="F24" s="10"/>
      <c r="G24" s="10"/>
      <c r="H24" s="9"/>
      <c r="I24" s="11" t="s">
        <v>1159</v>
      </c>
      <c r="J24" s="10" t="s">
        <v>1122</v>
      </c>
      <c r="K24" s="10" t="s">
        <v>1156</v>
      </c>
      <c r="L24" s="10"/>
      <c r="M24" s="10"/>
      <c r="N24" s="9"/>
      <c r="O24" s="11" t="s">
        <v>1221</v>
      </c>
      <c r="P24" s="10"/>
      <c r="Q24" s="10"/>
      <c r="R24" s="10"/>
      <c r="S24" s="10"/>
      <c r="T24" s="9"/>
      <c r="U24" s="10"/>
      <c r="V24" s="9"/>
      <c r="AB24" s="9"/>
      <c r="AH24" s="9"/>
      <c r="AN24" s="9"/>
      <c r="AP24" s="9"/>
      <c r="AV24" s="9"/>
      <c r="BB24" s="9"/>
      <c r="BJ24" s="9"/>
      <c r="BP24" s="9"/>
      <c r="BQ24" s="11"/>
      <c r="BV24" s="9"/>
      <c r="CD24" s="9"/>
      <c r="CK24" s="11"/>
      <c r="CP24" s="9"/>
      <c r="CQ24" s="11"/>
      <c r="CV24" s="9"/>
    </row>
    <row r="25" spans="1:181" s="22" customFormat="1" ht="27.6">
      <c r="A25" s="10" t="s">
        <v>1186</v>
      </c>
      <c r="B25" s="15">
        <v>0</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v>0</v>
      </c>
      <c r="DD25" s="15">
        <v>0</v>
      </c>
      <c r="DE25" s="15">
        <v>0</v>
      </c>
      <c r="DF25" s="15">
        <v>0</v>
      </c>
      <c r="DG25" s="15">
        <v>0</v>
      </c>
      <c r="DH25" s="15">
        <v>0</v>
      </c>
      <c r="DI25" s="15">
        <v>0</v>
      </c>
      <c r="DJ25" s="15">
        <v>0</v>
      </c>
      <c r="DK25" s="15">
        <v>0</v>
      </c>
      <c r="DL25" s="15">
        <v>0</v>
      </c>
      <c r="DM25" s="15">
        <v>0</v>
      </c>
      <c r="DN25" s="15">
        <v>0</v>
      </c>
      <c r="DO25" s="15">
        <v>0</v>
      </c>
      <c r="DP25" s="15">
        <v>0</v>
      </c>
      <c r="DQ25" s="15">
        <v>0</v>
      </c>
      <c r="DR25" s="15">
        <v>0</v>
      </c>
      <c r="DS25" s="15">
        <v>0</v>
      </c>
      <c r="DT25" s="15">
        <v>0</v>
      </c>
      <c r="DU25" s="15">
        <v>0</v>
      </c>
      <c r="DV25" s="15">
        <v>0</v>
      </c>
      <c r="DW25" s="15">
        <v>0</v>
      </c>
      <c r="DX25" s="15">
        <v>0</v>
      </c>
      <c r="DY25" s="15">
        <v>0</v>
      </c>
      <c r="DZ25" s="15">
        <v>0</v>
      </c>
      <c r="EA25" s="15">
        <v>0</v>
      </c>
      <c r="EB25" s="15">
        <v>0</v>
      </c>
      <c r="EC25" s="15">
        <v>0</v>
      </c>
      <c r="ED25" s="15">
        <v>0</v>
      </c>
      <c r="EE25" s="15">
        <v>0</v>
      </c>
      <c r="EF25" s="15">
        <v>0</v>
      </c>
      <c r="EG25" s="15">
        <v>0</v>
      </c>
      <c r="EH25" s="15">
        <v>0</v>
      </c>
      <c r="EI25" s="15">
        <v>0</v>
      </c>
      <c r="EJ25" s="15">
        <v>0</v>
      </c>
      <c r="EK25" s="15">
        <v>0</v>
      </c>
      <c r="EL25" s="15">
        <v>0</v>
      </c>
      <c r="EM25" s="15">
        <v>0</v>
      </c>
      <c r="EN25" s="15">
        <v>0</v>
      </c>
      <c r="EO25" s="15">
        <v>0</v>
      </c>
      <c r="EP25" s="15">
        <v>0</v>
      </c>
      <c r="EQ25" s="15">
        <v>0</v>
      </c>
      <c r="ER25" s="15">
        <v>0</v>
      </c>
      <c r="ES25" s="15">
        <v>0</v>
      </c>
      <c r="ET25" s="15">
        <v>0</v>
      </c>
      <c r="EU25" s="15">
        <v>0</v>
      </c>
      <c r="EV25" s="15">
        <v>0</v>
      </c>
      <c r="EW25" s="15">
        <v>0</v>
      </c>
      <c r="EX25" s="15">
        <v>0</v>
      </c>
      <c r="EY25" s="15">
        <v>0</v>
      </c>
      <c r="EZ25" s="15">
        <v>0</v>
      </c>
      <c r="FA25" s="15">
        <v>0</v>
      </c>
      <c r="FB25" s="15">
        <v>0</v>
      </c>
      <c r="FC25" s="15">
        <v>0</v>
      </c>
      <c r="FD25" s="15">
        <v>0</v>
      </c>
      <c r="FE25" s="15">
        <v>0</v>
      </c>
      <c r="FF25" s="15">
        <v>0</v>
      </c>
      <c r="FG25" s="15">
        <v>0</v>
      </c>
      <c r="FH25" s="15">
        <v>0</v>
      </c>
      <c r="FI25" s="15">
        <v>0</v>
      </c>
      <c r="FJ25" s="15">
        <v>0</v>
      </c>
      <c r="FK25" s="15">
        <v>0</v>
      </c>
      <c r="FL25" s="15">
        <v>0</v>
      </c>
      <c r="FM25" s="15">
        <v>0</v>
      </c>
      <c r="FN25" s="15">
        <v>0</v>
      </c>
      <c r="FO25" s="15">
        <v>0</v>
      </c>
      <c r="FP25" s="15">
        <v>0</v>
      </c>
      <c r="FQ25" s="15">
        <v>0</v>
      </c>
      <c r="FR25" s="15">
        <v>0</v>
      </c>
      <c r="FS25" s="15">
        <v>0</v>
      </c>
      <c r="FT25" s="15">
        <v>0</v>
      </c>
      <c r="FU25" s="15">
        <v>0</v>
      </c>
      <c r="FV25" s="15">
        <v>0</v>
      </c>
      <c r="FW25" s="15">
        <v>0</v>
      </c>
      <c r="FX25" s="15">
        <v>0</v>
      </c>
      <c r="FY25" s="15">
        <v>0</v>
      </c>
    </row>
    <row r="26" spans="1:181" ht="41.4">
      <c r="A26" s="24" t="s">
        <v>1123</v>
      </c>
      <c r="B26" s="10" t="s">
        <v>1033</v>
      </c>
      <c r="C26" s="9" t="s">
        <v>1094</v>
      </c>
      <c r="D26" s="10" t="s">
        <v>1055</v>
      </c>
      <c r="E26" s="10"/>
      <c r="F26" s="10"/>
      <c r="G26" s="10"/>
      <c r="H26" s="10"/>
      <c r="I26" s="10" t="s">
        <v>1115</v>
      </c>
      <c r="J26" s="10" t="s">
        <v>1213</v>
      </c>
      <c r="K26" s="10"/>
      <c r="L26" s="10"/>
      <c r="M26" s="10"/>
      <c r="N26" s="9"/>
      <c r="O26" s="10" t="s">
        <v>724</v>
      </c>
      <c r="P26" s="10" t="s">
        <v>725</v>
      </c>
      <c r="Q26" s="10"/>
      <c r="R26" s="10"/>
      <c r="S26" s="10"/>
      <c r="T26" s="9"/>
      <c r="U26" s="10" t="s">
        <v>1214</v>
      </c>
      <c r="V26" s="10" t="s">
        <v>1034</v>
      </c>
      <c r="AC26" s="10" t="s">
        <v>1141</v>
      </c>
      <c r="AD26" s="7" t="s">
        <v>1282</v>
      </c>
      <c r="AI26" s="10" t="s">
        <v>726</v>
      </c>
      <c r="AP26" s="10" t="s">
        <v>1035</v>
      </c>
      <c r="AQ26" s="10" t="s">
        <v>1095</v>
      </c>
      <c r="AW26" s="10" t="s">
        <v>1141</v>
      </c>
      <c r="BC26" s="7" t="s">
        <v>727</v>
      </c>
      <c r="BD26" s="10" t="s">
        <v>728</v>
      </c>
      <c r="BE26" s="10" t="s">
        <v>729</v>
      </c>
      <c r="BI26" s="10" t="s">
        <v>1229</v>
      </c>
      <c r="BJ26" s="10" t="s">
        <v>1041</v>
      </c>
      <c r="BL26" s="7"/>
      <c r="BQ26" s="10" t="s">
        <v>1115</v>
      </c>
      <c r="BW26" s="10" t="s">
        <v>730</v>
      </c>
      <c r="CC26" s="10" t="s">
        <v>1179</v>
      </c>
      <c r="CD26" s="10" t="s">
        <v>1074</v>
      </c>
      <c r="CE26" s="10" t="s">
        <v>1105</v>
      </c>
      <c r="CK26" s="7" t="s">
        <v>1162</v>
      </c>
      <c r="CL26" s="10" t="s">
        <v>1125</v>
      </c>
      <c r="CM26" s="7" t="s">
        <v>731</v>
      </c>
      <c r="CN26" s="7"/>
      <c r="CQ26" s="10" t="s">
        <v>732</v>
      </c>
      <c r="CR26" s="10" t="s">
        <v>733</v>
      </c>
      <c r="CS26" s="7" t="s">
        <v>734</v>
      </c>
      <c r="CT26" s="10" t="s">
        <v>735</v>
      </c>
      <c r="CU26" s="10" t="s">
        <v>736</v>
      </c>
      <c r="CV26" s="10" t="s">
        <v>737</v>
      </c>
      <c r="CW26" s="10" t="s">
        <v>1285</v>
      </c>
      <c r="CX26" s="10" t="s">
        <v>1039</v>
      </c>
      <c r="CY26" s="7" t="s">
        <v>1053</v>
      </c>
      <c r="DE26" s="10" t="s">
        <v>1157</v>
      </c>
      <c r="DF26" s="10" t="s">
        <v>1265</v>
      </c>
      <c r="DG26" s="10" t="s">
        <v>1141</v>
      </c>
      <c r="DK26" s="10" t="s">
        <v>738</v>
      </c>
      <c r="DQ26" s="10" t="s">
        <v>1277</v>
      </c>
      <c r="DR26" s="7" t="s">
        <v>1024</v>
      </c>
      <c r="DT26" s="22"/>
      <c r="DY26" s="10" t="s">
        <v>1153</v>
      </c>
      <c r="EE26" s="10" t="s">
        <v>739</v>
      </c>
      <c r="EF26" s="10" t="s">
        <v>740</v>
      </c>
      <c r="EK26" s="10" t="s">
        <v>1296</v>
      </c>
    </row>
    <row r="27" spans="1:181" ht="41.4">
      <c r="A27" s="6" t="s">
        <v>1220</v>
      </c>
      <c r="B27" s="9" t="s">
        <v>1042</v>
      </c>
      <c r="C27" s="10"/>
      <c r="D27" s="10"/>
      <c r="E27" s="10"/>
      <c r="F27" s="10"/>
      <c r="G27" s="10"/>
      <c r="H27" s="10"/>
      <c r="I27" s="11" t="s">
        <v>1123</v>
      </c>
      <c r="J27" s="10"/>
      <c r="K27" s="10"/>
      <c r="L27" s="10"/>
      <c r="M27" s="10"/>
      <c r="N27" s="9"/>
      <c r="O27" s="11" t="s">
        <v>741</v>
      </c>
      <c r="P27" s="10"/>
      <c r="Q27" s="10"/>
      <c r="R27" s="10"/>
      <c r="S27" s="10"/>
      <c r="T27" s="9"/>
      <c r="U27" s="10" t="s">
        <v>1276</v>
      </c>
      <c r="V27" s="7" t="s">
        <v>1056</v>
      </c>
      <c r="X27" s="7"/>
      <c r="Y27" s="7"/>
      <c r="Z27" s="7"/>
      <c r="AA27" s="7"/>
      <c r="AB27" s="7"/>
      <c r="AC27" s="10" t="s">
        <v>1135</v>
      </c>
      <c r="AI27" s="10" t="s">
        <v>742</v>
      </c>
      <c r="AP27" s="10" t="s">
        <v>1023</v>
      </c>
      <c r="AW27" s="10" t="s">
        <v>1137</v>
      </c>
      <c r="BC27" s="10" t="s">
        <v>743</v>
      </c>
      <c r="BI27" s="10" t="s">
        <v>163</v>
      </c>
      <c r="BJ27" s="10" t="s">
        <v>1093</v>
      </c>
      <c r="BL27" s="7"/>
      <c r="BM27" s="7"/>
      <c r="BN27" s="7"/>
      <c r="BQ27" s="10" t="s">
        <v>1115</v>
      </c>
      <c r="BW27" s="10" t="s">
        <v>744</v>
      </c>
      <c r="CC27" s="10" t="s">
        <v>1252</v>
      </c>
      <c r="CD27" s="10" t="s">
        <v>745</v>
      </c>
      <c r="CF27" s="7"/>
      <c r="CG27" s="7"/>
      <c r="CH27" s="7"/>
      <c r="CK27" s="10" t="s">
        <v>1115</v>
      </c>
      <c r="CQ27" s="10" t="s">
        <v>746</v>
      </c>
      <c r="CW27" s="10" t="s">
        <v>1294</v>
      </c>
      <c r="CX27" s="7" t="s">
        <v>747</v>
      </c>
      <c r="DE27" s="10" t="s">
        <v>1135</v>
      </c>
      <c r="DK27" s="10" t="s">
        <v>748</v>
      </c>
      <c r="DQ27" s="10" t="s">
        <v>1295</v>
      </c>
      <c r="DR27" s="7" t="s">
        <v>1024</v>
      </c>
      <c r="DT27" s="22"/>
      <c r="DY27" s="10" t="s">
        <v>1153</v>
      </c>
      <c r="EE27" s="10" t="s">
        <v>749</v>
      </c>
      <c r="EF27" s="10" t="s">
        <v>750</v>
      </c>
      <c r="EK27" s="10" t="s">
        <v>1296</v>
      </c>
    </row>
    <row r="28" spans="1:181" s="22" customFormat="1" ht="27.6">
      <c r="A28" s="11" t="s">
        <v>1263</v>
      </c>
      <c r="B28" s="15">
        <v>0</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v>
      </c>
      <c r="AO28" s="15">
        <v>0</v>
      </c>
      <c r="AP28" s="15">
        <v>0</v>
      </c>
      <c r="AQ28" s="15">
        <v>0</v>
      </c>
      <c r="AR28" s="15">
        <v>0</v>
      </c>
      <c r="AS28" s="15">
        <v>0</v>
      </c>
      <c r="AT28" s="15">
        <v>0</v>
      </c>
      <c r="AU28" s="15">
        <v>0</v>
      </c>
      <c r="AV28" s="15">
        <v>0</v>
      </c>
      <c r="AW28" s="15">
        <v>0</v>
      </c>
      <c r="AX28" s="15">
        <v>0</v>
      </c>
      <c r="AY28" s="15">
        <v>0</v>
      </c>
      <c r="AZ28" s="15">
        <v>0</v>
      </c>
      <c r="BA28" s="15">
        <v>0</v>
      </c>
      <c r="BB28" s="15">
        <v>0</v>
      </c>
      <c r="BC28" s="15">
        <v>0</v>
      </c>
      <c r="BD28" s="15">
        <v>0</v>
      </c>
      <c r="BE28" s="15">
        <v>0</v>
      </c>
      <c r="BF28" s="15">
        <v>0</v>
      </c>
      <c r="BG28" s="15">
        <v>0</v>
      </c>
      <c r="BH28" s="15">
        <v>0</v>
      </c>
      <c r="BI28" s="15">
        <v>0</v>
      </c>
      <c r="BJ28" s="15">
        <v>0</v>
      </c>
      <c r="BK28" s="15">
        <v>0</v>
      </c>
      <c r="BL28" s="15">
        <v>0</v>
      </c>
      <c r="BM28" s="15">
        <v>0</v>
      </c>
      <c r="BN28" s="15">
        <v>0</v>
      </c>
      <c r="BO28" s="15">
        <v>0</v>
      </c>
      <c r="BP28" s="15">
        <v>0</v>
      </c>
      <c r="BQ28" s="15">
        <v>0</v>
      </c>
      <c r="BR28" s="15">
        <v>0</v>
      </c>
      <c r="BS28" s="15">
        <v>0</v>
      </c>
      <c r="BT28" s="15">
        <v>0</v>
      </c>
      <c r="BU28" s="15">
        <v>0</v>
      </c>
      <c r="BV28" s="15">
        <v>0</v>
      </c>
      <c r="BW28" s="15">
        <v>0</v>
      </c>
      <c r="BX28" s="15">
        <v>0</v>
      </c>
      <c r="BY28" s="15">
        <v>0</v>
      </c>
      <c r="BZ28" s="15">
        <v>0</v>
      </c>
      <c r="CA28" s="15">
        <v>0</v>
      </c>
      <c r="CB28" s="15">
        <v>0</v>
      </c>
      <c r="CC28" s="15">
        <v>0</v>
      </c>
      <c r="CD28" s="15">
        <v>0</v>
      </c>
      <c r="CE28" s="15">
        <v>0</v>
      </c>
      <c r="CF28" s="15">
        <v>0</v>
      </c>
      <c r="CG28" s="15">
        <v>0</v>
      </c>
      <c r="CH28" s="15">
        <v>0</v>
      </c>
      <c r="CI28" s="15">
        <v>0</v>
      </c>
      <c r="CJ28" s="15">
        <v>0</v>
      </c>
      <c r="CK28" s="15">
        <v>0</v>
      </c>
      <c r="CL28" s="15">
        <v>0</v>
      </c>
      <c r="CM28" s="15">
        <v>0</v>
      </c>
      <c r="CN28" s="15">
        <v>0</v>
      </c>
      <c r="CO28" s="15">
        <v>0</v>
      </c>
      <c r="CP28" s="15">
        <v>0</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0</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0</v>
      </c>
      <c r="FQ28" s="15">
        <v>0</v>
      </c>
      <c r="FR28" s="15">
        <v>0</v>
      </c>
      <c r="FS28" s="15">
        <v>0</v>
      </c>
      <c r="FT28" s="15">
        <v>0</v>
      </c>
      <c r="FU28" s="15">
        <v>0</v>
      </c>
      <c r="FV28" s="15">
        <v>0</v>
      </c>
      <c r="FW28" s="15">
        <v>0</v>
      </c>
      <c r="FX28" s="15">
        <v>0</v>
      </c>
      <c r="FY28" s="15">
        <v>0</v>
      </c>
    </row>
    <row r="29" spans="1:181" ht="41.4">
      <c r="A29" s="25" t="s">
        <v>1118</v>
      </c>
      <c r="B29" s="9" t="s">
        <v>1025</v>
      </c>
      <c r="C29" s="7" t="s">
        <v>1024</v>
      </c>
      <c r="E29" s="10"/>
      <c r="F29" s="10"/>
      <c r="G29" s="10"/>
      <c r="H29" s="10"/>
      <c r="I29" s="11" t="s">
        <v>1153</v>
      </c>
      <c r="J29" s="10"/>
      <c r="K29" s="10"/>
      <c r="L29" s="10"/>
      <c r="M29" s="10"/>
      <c r="N29" s="9"/>
      <c r="O29" s="11" t="s">
        <v>751</v>
      </c>
      <c r="P29" s="10"/>
      <c r="Q29" s="10"/>
      <c r="R29" s="10"/>
      <c r="S29" s="10"/>
      <c r="T29" s="9"/>
      <c r="U29" s="10"/>
      <c r="V29" s="10" t="s">
        <v>1050</v>
      </c>
      <c r="W29" s="11" t="s">
        <v>752</v>
      </c>
      <c r="AC29" s="11" t="s">
        <v>1160</v>
      </c>
      <c r="AD29" s="10" t="s">
        <v>1157</v>
      </c>
      <c r="AH29" s="9"/>
      <c r="AI29" s="11" t="s">
        <v>753</v>
      </c>
      <c r="AJ29" s="10" t="s">
        <v>754</v>
      </c>
      <c r="AN29" s="9"/>
      <c r="AO29" s="10" t="s">
        <v>1243</v>
      </c>
      <c r="AP29" s="9" t="s">
        <v>1066</v>
      </c>
      <c r="AQ29" s="10" t="s">
        <v>755</v>
      </c>
      <c r="AR29" s="7"/>
      <c r="AS29" s="7"/>
      <c r="AT29" s="7"/>
      <c r="AW29" s="11" t="s">
        <v>1141</v>
      </c>
      <c r="BB29" s="9"/>
      <c r="BC29" s="11" t="s">
        <v>756</v>
      </c>
      <c r="BD29" s="10" t="s">
        <v>757</v>
      </c>
      <c r="BH29" s="9"/>
      <c r="BJ29" s="9" t="s">
        <v>1227</v>
      </c>
      <c r="BL29" s="7"/>
      <c r="BM29" s="7"/>
      <c r="BN29" s="7"/>
      <c r="BQ29" s="11" t="s">
        <v>1115</v>
      </c>
      <c r="BR29" s="10" t="s">
        <v>1141</v>
      </c>
      <c r="BV29" s="9"/>
      <c r="BW29" s="11" t="s">
        <v>758</v>
      </c>
      <c r="CB29" s="9"/>
      <c r="CD29" s="9"/>
      <c r="CK29" s="11"/>
      <c r="CP29" s="9"/>
      <c r="CQ29" s="11"/>
      <c r="CV29" s="9"/>
      <c r="CX29" s="9"/>
      <c r="DE29" s="11"/>
      <c r="DJ29" s="9"/>
      <c r="DP29" s="9"/>
      <c r="DR29" s="9"/>
      <c r="DY29" s="11"/>
      <c r="ED29" s="9"/>
      <c r="EJ29" s="9"/>
    </row>
    <row r="30" spans="1:181" s="22" customFormat="1" ht="27.6">
      <c r="A30" s="11" t="s">
        <v>1157</v>
      </c>
      <c r="B30" s="15">
        <v>0</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15">
        <v>0</v>
      </c>
      <c r="AV30" s="15">
        <v>0</v>
      </c>
      <c r="AW30" s="15">
        <v>0</v>
      </c>
      <c r="AX30" s="15">
        <v>0</v>
      </c>
      <c r="AY30" s="15">
        <v>0</v>
      </c>
      <c r="AZ30" s="15">
        <v>0</v>
      </c>
      <c r="BA30" s="15">
        <v>0</v>
      </c>
      <c r="BB30" s="15">
        <v>0</v>
      </c>
      <c r="BC30" s="15">
        <v>0</v>
      </c>
      <c r="BD30" s="15">
        <v>0</v>
      </c>
      <c r="BE30" s="15">
        <v>0</v>
      </c>
      <c r="BF30" s="15">
        <v>0</v>
      </c>
      <c r="BG30" s="15">
        <v>0</v>
      </c>
      <c r="BH30" s="15">
        <v>0</v>
      </c>
      <c r="BI30" s="15">
        <v>0</v>
      </c>
      <c r="BJ30" s="15">
        <v>0</v>
      </c>
      <c r="BK30" s="15">
        <v>0</v>
      </c>
      <c r="BL30" s="15">
        <v>0</v>
      </c>
      <c r="BM30" s="15">
        <v>0</v>
      </c>
      <c r="BN30" s="15">
        <v>0</v>
      </c>
      <c r="BO30" s="15">
        <v>0</v>
      </c>
      <c r="BP30" s="15">
        <v>0</v>
      </c>
      <c r="BQ30" s="15">
        <v>0</v>
      </c>
      <c r="BR30" s="15">
        <v>0</v>
      </c>
      <c r="BS30" s="15">
        <v>0</v>
      </c>
      <c r="BT30" s="15">
        <v>0</v>
      </c>
      <c r="BU30" s="15">
        <v>0</v>
      </c>
      <c r="BV30" s="15">
        <v>0</v>
      </c>
      <c r="BW30" s="15">
        <v>0</v>
      </c>
      <c r="BX30" s="15">
        <v>0</v>
      </c>
      <c r="BY30" s="15">
        <v>0</v>
      </c>
      <c r="BZ30" s="15">
        <v>0</v>
      </c>
      <c r="CA30" s="15">
        <v>0</v>
      </c>
      <c r="CB30" s="15">
        <v>0</v>
      </c>
      <c r="CC30" s="15">
        <v>0</v>
      </c>
      <c r="CD30" s="15">
        <v>0</v>
      </c>
      <c r="CE30" s="15">
        <v>0</v>
      </c>
      <c r="CF30" s="15">
        <v>0</v>
      </c>
      <c r="CG30" s="15">
        <v>0</v>
      </c>
      <c r="CH30" s="15">
        <v>0</v>
      </c>
      <c r="CI30" s="15">
        <v>0</v>
      </c>
      <c r="CJ30" s="15">
        <v>0</v>
      </c>
      <c r="CK30" s="15">
        <v>0</v>
      </c>
      <c r="CL30" s="15">
        <v>0</v>
      </c>
      <c r="CM30" s="15">
        <v>0</v>
      </c>
      <c r="CN30" s="15">
        <v>0</v>
      </c>
      <c r="CO30" s="15">
        <v>0</v>
      </c>
      <c r="CP30" s="15">
        <v>0</v>
      </c>
      <c r="CQ30" s="15">
        <v>0</v>
      </c>
      <c r="CR30" s="15">
        <v>0</v>
      </c>
      <c r="CS30" s="15">
        <v>0</v>
      </c>
      <c r="CT30" s="15">
        <v>0</v>
      </c>
      <c r="CU30" s="15">
        <v>0</v>
      </c>
      <c r="CV30" s="15">
        <v>0</v>
      </c>
      <c r="CW30" s="15">
        <v>0</v>
      </c>
      <c r="CX30" s="15">
        <v>0</v>
      </c>
      <c r="CY30" s="15">
        <v>0</v>
      </c>
      <c r="CZ30" s="15">
        <v>0</v>
      </c>
      <c r="DA30" s="15">
        <v>0</v>
      </c>
      <c r="DB30" s="15">
        <v>0</v>
      </c>
      <c r="DC30" s="15">
        <v>0</v>
      </c>
      <c r="DD30" s="15">
        <v>0</v>
      </c>
      <c r="DE30" s="15">
        <v>0</v>
      </c>
      <c r="DF30" s="15">
        <v>0</v>
      </c>
      <c r="DG30" s="15">
        <v>0</v>
      </c>
      <c r="DH30" s="15">
        <v>0</v>
      </c>
      <c r="DI30" s="15">
        <v>0</v>
      </c>
      <c r="DJ30" s="15">
        <v>0</v>
      </c>
      <c r="DK30" s="15">
        <v>0</v>
      </c>
      <c r="DL30" s="15">
        <v>0</v>
      </c>
      <c r="DM30" s="15">
        <v>0</v>
      </c>
      <c r="DN30" s="15">
        <v>0</v>
      </c>
      <c r="DO30" s="15">
        <v>0</v>
      </c>
      <c r="DP30" s="15">
        <v>0</v>
      </c>
      <c r="DQ30" s="15">
        <v>0</v>
      </c>
      <c r="DR30" s="15">
        <v>0</v>
      </c>
      <c r="DS30" s="15">
        <v>0</v>
      </c>
      <c r="DT30" s="15">
        <v>0</v>
      </c>
      <c r="DU30" s="15">
        <v>0</v>
      </c>
      <c r="DV30" s="15">
        <v>0</v>
      </c>
      <c r="DW30" s="15">
        <v>0</v>
      </c>
      <c r="DX30" s="15">
        <v>0</v>
      </c>
      <c r="DY30" s="15">
        <v>0</v>
      </c>
      <c r="DZ30" s="15">
        <v>0</v>
      </c>
      <c r="EA30" s="15">
        <v>0</v>
      </c>
      <c r="EB30" s="15">
        <v>0</v>
      </c>
      <c r="EC30" s="15">
        <v>0</v>
      </c>
      <c r="ED30" s="15">
        <v>0</v>
      </c>
      <c r="EE30" s="15">
        <v>0</v>
      </c>
      <c r="EF30" s="15">
        <v>0</v>
      </c>
      <c r="EG30" s="15">
        <v>0</v>
      </c>
      <c r="EH30" s="15">
        <v>0</v>
      </c>
      <c r="EI30" s="15">
        <v>0</v>
      </c>
      <c r="EJ30" s="15">
        <v>0</v>
      </c>
      <c r="EK30" s="15">
        <v>0</v>
      </c>
      <c r="EL30" s="15">
        <v>0</v>
      </c>
      <c r="EM30" s="15">
        <v>0</v>
      </c>
      <c r="EN30" s="15">
        <v>0</v>
      </c>
      <c r="EO30" s="15">
        <v>0</v>
      </c>
      <c r="EP30" s="15">
        <v>0</v>
      </c>
      <c r="EQ30" s="15">
        <v>0</v>
      </c>
      <c r="ER30" s="15">
        <v>0</v>
      </c>
      <c r="ES30" s="15">
        <v>0</v>
      </c>
      <c r="ET30" s="15">
        <v>0</v>
      </c>
      <c r="EU30" s="15">
        <v>0</v>
      </c>
      <c r="EV30" s="15">
        <v>0</v>
      </c>
      <c r="EW30" s="15">
        <v>0</v>
      </c>
      <c r="EX30" s="15">
        <v>0</v>
      </c>
      <c r="EY30" s="15">
        <v>0</v>
      </c>
      <c r="EZ30" s="15">
        <v>0</v>
      </c>
      <c r="FA30" s="15">
        <v>0</v>
      </c>
      <c r="FB30" s="15">
        <v>0</v>
      </c>
      <c r="FC30" s="15">
        <v>0</v>
      </c>
      <c r="FD30" s="15">
        <v>0</v>
      </c>
      <c r="FE30" s="15">
        <v>0</v>
      </c>
      <c r="FF30" s="15">
        <v>0</v>
      </c>
      <c r="FG30" s="15">
        <v>0</v>
      </c>
      <c r="FH30" s="15">
        <v>0</v>
      </c>
      <c r="FI30" s="15">
        <v>0</v>
      </c>
      <c r="FJ30" s="15">
        <v>0</v>
      </c>
      <c r="FK30" s="15">
        <v>0</v>
      </c>
      <c r="FL30" s="15">
        <v>0</v>
      </c>
      <c r="FM30" s="15">
        <v>0</v>
      </c>
      <c r="FN30" s="15">
        <v>0</v>
      </c>
      <c r="FO30" s="15">
        <v>0</v>
      </c>
      <c r="FP30" s="15">
        <v>0</v>
      </c>
      <c r="FQ30" s="15">
        <v>0</v>
      </c>
      <c r="FR30" s="15">
        <v>0</v>
      </c>
      <c r="FS30" s="15">
        <v>0</v>
      </c>
      <c r="FT30" s="15">
        <v>0</v>
      </c>
      <c r="FU30" s="15">
        <v>0</v>
      </c>
      <c r="FV30" s="15">
        <v>0</v>
      </c>
      <c r="FW30" s="15">
        <v>0</v>
      </c>
      <c r="FX30" s="15">
        <v>0</v>
      </c>
      <c r="FY30" s="15">
        <v>0</v>
      </c>
    </row>
    <row r="31" spans="1:181" ht="27.6">
      <c r="A31" s="25" t="s">
        <v>1149</v>
      </c>
      <c r="B31" s="10" t="s">
        <v>1053</v>
      </c>
      <c r="C31" s="15" t="s">
        <v>1039</v>
      </c>
      <c r="D31" s="10"/>
      <c r="E31" s="10"/>
      <c r="F31" s="10"/>
      <c r="G31" s="10"/>
      <c r="H31" s="10"/>
      <c r="I31" s="11" t="s">
        <v>1157</v>
      </c>
      <c r="J31" s="10" t="s">
        <v>1265</v>
      </c>
      <c r="K31" s="10" t="s">
        <v>1141</v>
      </c>
      <c r="L31" s="10"/>
      <c r="M31" s="10"/>
      <c r="N31" s="9"/>
      <c r="O31" s="10" t="s">
        <v>759</v>
      </c>
      <c r="P31" s="10"/>
      <c r="Q31" s="10"/>
      <c r="R31" s="10"/>
      <c r="S31" s="10"/>
      <c r="T31" s="9"/>
      <c r="U31" s="10" t="s">
        <v>1277</v>
      </c>
      <c r="V31" s="9"/>
      <c r="AC31" s="11"/>
      <c r="AH31" s="9"/>
      <c r="AN31" s="9"/>
      <c r="AP31" s="9"/>
      <c r="AR31" s="7"/>
      <c r="AS31" s="7"/>
      <c r="AT31" s="7"/>
      <c r="AW31" s="11"/>
      <c r="BB31" s="9"/>
      <c r="BH31" s="9"/>
      <c r="BJ31" s="9"/>
      <c r="BL31" s="7"/>
      <c r="BM31" s="7"/>
      <c r="BN31" s="7"/>
      <c r="BV31" s="9"/>
      <c r="CB31" s="9"/>
    </row>
    <row r="32" spans="1:181" s="22" customFormat="1" ht="27.6">
      <c r="A32" s="11" t="s">
        <v>1187</v>
      </c>
      <c r="B32" s="15">
        <v>0</v>
      </c>
      <c r="C32" s="15">
        <v>0</v>
      </c>
      <c r="D32" s="15">
        <v>0</v>
      </c>
      <c r="E32" s="15">
        <v>0</v>
      </c>
      <c r="F32" s="15">
        <v>0</v>
      </c>
      <c r="G32" s="15">
        <v>0</v>
      </c>
      <c r="H32" s="15">
        <v>0</v>
      </c>
      <c r="I32" s="15">
        <v>0</v>
      </c>
      <c r="J32" s="15">
        <v>0</v>
      </c>
      <c r="K32" s="15">
        <v>0</v>
      </c>
      <c r="L32" s="15">
        <v>0</v>
      </c>
      <c r="M32" s="15">
        <v>0</v>
      </c>
      <c r="N32" s="15">
        <v>0</v>
      </c>
      <c r="O32" s="15">
        <v>0</v>
      </c>
      <c r="P32" s="15">
        <v>0</v>
      </c>
      <c r="Q32" s="15">
        <v>0</v>
      </c>
      <c r="R32" s="15">
        <v>0</v>
      </c>
      <c r="S32" s="15">
        <v>0</v>
      </c>
      <c r="T32" s="15">
        <v>0</v>
      </c>
      <c r="U32" s="15">
        <v>0</v>
      </c>
      <c r="V32" s="15">
        <v>0</v>
      </c>
      <c r="W32" s="15">
        <v>0</v>
      </c>
      <c r="X32" s="15">
        <v>0</v>
      </c>
      <c r="Y32" s="15">
        <v>0</v>
      </c>
      <c r="Z32" s="15">
        <v>0</v>
      </c>
      <c r="AA32" s="15">
        <v>0</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0</v>
      </c>
      <c r="AX32" s="15">
        <v>0</v>
      </c>
      <c r="AY32" s="15">
        <v>0</v>
      </c>
      <c r="AZ32" s="15">
        <v>0</v>
      </c>
      <c r="BA32" s="15">
        <v>0</v>
      </c>
      <c r="BB32" s="15">
        <v>0</v>
      </c>
      <c r="BC32" s="15">
        <v>0</v>
      </c>
      <c r="BD32" s="15">
        <v>0</v>
      </c>
      <c r="BE32" s="15">
        <v>0</v>
      </c>
      <c r="BF32" s="15">
        <v>0</v>
      </c>
      <c r="BG32" s="15">
        <v>0</v>
      </c>
      <c r="BH32" s="15">
        <v>0</v>
      </c>
      <c r="BI32" s="15">
        <v>0</v>
      </c>
      <c r="BJ32" s="15">
        <v>0</v>
      </c>
      <c r="BK32" s="15">
        <v>0</v>
      </c>
      <c r="BL32" s="15">
        <v>0</v>
      </c>
      <c r="BM32" s="15">
        <v>0</v>
      </c>
      <c r="BN32" s="15">
        <v>0</v>
      </c>
      <c r="BO32" s="15">
        <v>0</v>
      </c>
      <c r="BP32" s="15">
        <v>0</v>
      </c>
      <c r="BQ32" s="15">
        <v>0</v>
      </c>
      <c r="BR32" s="15">
        <v>0</v>
      </c>
      <c r="BS32" s="15">
        <v>0</v>
      </c>
      <c r="BT32" s="15">
        <v>0</v>
      </c>
      <c r="BU32" s="15">
        <v>0</v>
      </c>
      <c r="BV32" s="15">
        <v>0</v>
      </c>
      <c r="BW32" s="15">
        <v>0</v>
      </c>
      <c r="BX32" s="15">
        <v>0</v>
      </c>
      <c r="BY32" s="15">
        <v>0</v>
      </c>
      <c r="BZ32" s="15">
        <v>0</v>
      </c>
      <c r="CA32" s="15">
        <v>0</v>
      </c>
      <c r="CB32" s="15">
        <v>0</v>
      </c>
      <c r="CC32" s="15">
        <v>0</v>
      </c>
      <c r="CD32" s="15">
        <v>0</v>
      </c>
      <c r="CE32" s="15">
        <v>0</v>
      </c>
      <c r="CF32" s="15">
        <v>0</v>
      </c>
      <c r="CG32" s="15">
        <v>0</v>
      </c>
      <c r="CH32" s="15">
        <v>0</v>
      </c>
      <c r="CI32" s="15">
        <v>0</v>
      </c>
      <c r="CJ32" s="15">
        <v>0</v>
      </c>
      <c r="CK32" s="15">
        <v>0</v>
      </c>
      <c r="CL32" s="15">
        <v>0</v>
      </c>
      <c r="CM32" s="15">
        <v>0</v>
      </c>
      <c r="CN32" s="15">
        <v>0</v>
      </c>
      <c r="CO32" s="15">
        <v>0</v>
      </c>
      <c r="CP32" s="15">
        <v>0</v>
      </c>
      <c r="CQ32" s="15">
        <v>0</v>
      </c>
      <c r="CR32" s="15">
        <v>0</v>
      </c>
      <c r="CS32" s="15">
        <v>0</v>
      </c>
      <c r="CT32" s="15">
        <v>0</v>
      </c>
      <c r="CU32" s="15">
        <v>0</v>
      </c>
      <c r="CV32" s="15">
        <v>0</v>
      </c>
      <c r="CW32" s="15">
        <v>0</v>
      </c>
      <c r="CX32" s="15">
        <v>0</v>
      </c>
      <c r="CY32" s="15">
        <v>0</v>
      </c>
      <c r="CZ32" s="15">
        <v>0</v>
      </c>
      <c r="DA32" s="15">
        <v>0</v>
      </c>
      <c r="DB32" s="15">
        <v>0</v>
      </c>
      <c r="DC32" s="15">
        <v>0</v>
      </c>
      <c r="DD32" s="15">
        <v>0</v>
      </c>
      <c r="DE32" s="15">
        <v>0</v>
      </c>
      <c r="DF32" s="15">
        <v>0</v>
      </c>
      <c r="DG32" s="15">
        <v>0</v>
      </c>
      <c r="DH32" s="15">
        <v>0</v>
      </c>
      <c r="DI32" s="15">
        <v>0</v>
      </c>
      <c r="DJ32" s="15">
        <v>0</v>
      </c>
      <c r="DK32" s="15">
        <v>0</v>
      </c>
      <c r="DL32" s="15">
        <v>0</v>
      </c>
      <c r="DM32" s="15">
        <v>0</v>
      </c>
      <c r="DN32" s="15">
        <v>0</v>
      </c>
      <c r="DO32" s="15">
        <v>0</v>
      </c>
      <c r="DP32" s="15">
        <v>0</v>
      </c>
      <c r="DQ32" s="15">
        <v>0</v>
      </c>
      <c r="DR32" s="15">
        <v>0</v>
      </c>
      <c r="DS32" s="15">
        <v>0</v>
      </c>
      <c r="DT32" s="15">
        <v>0</v>
      </c>
      <c r="DU32" s="15">
        <v>0</v>
      </c>
      <c r="DV32" s="15">
        <v>0</v>
      </c>
      <c r="DW32" s="15">
        <v>0</v>
      </c>
      <c r="DX32" s="15">
        <v>0</v>
      </c>
      <c r="DY32" s="15">
        <v>0</v>
      </c>
      <c r="DZ32" s="15">
        <v>0</v>
      </c>
      <c r="EA32" s="15">
        <v>0</v>
      </c>
      <c r="EB32" s="15">
        <v>0</v>
      </c>
      <c r="EC32" s="15">
        <v>0</v>
      </c>
      <c r="ED32" s="15">
        <v>0</v>
      </c>
      <c r="EE32" s="15">
        <v>0</v>
      </c>
      <c r="EF32" s="15">
        <v>0</v>
      </c>
      <c r="EG32" s="15">
        <v>0</v>
      </c>
      <c r="EH32" s="15">
        <v>0</v>
      </c>
      <c r="EI32" s="15">
        <v>0</v>
      </c>
      <c r="EJ32" s="15">
        <v>0</v>
      </c>
      <c r="EK32" s="15">
        <v>0</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0</v>
      </c>
      <c r="FP32" s="15">
        <v>0</v>
      </c>
      <c r="FQ32" s="15">
        <v>0</v>
      </c>
      <c r="FR32" s="15">
        <v>0</v>
      </c>
      <c r="FS32" s="15">
        <v>0</v>
      </c>
      <c r="FT32" s="15">
        <v>0</v>
      </c>
      <c r="FU32" s="15">
        <v>0</v>
      </c>
      <c r="FV32" s="15">
        <v>0</v>
      </c>
      <c r="FW32" s="15">
        <v>0</v>
      </c>
      <c r="FX32" s="15">
        <v>0</v>
      </c>
      <c r="FY32" s="15">
        <v>0</v>
      </c>
    </row>
    <row r="33" spans="1:181" ht="55.2">
      <c r="A33" s="24" t="s">
        <v>1196</v>
      </c>
      <c r="B33" s="9" t="s">
        <v>1021</v>
      </c>
      <c r="C33" s="10" t="s">
        <v>1219</v>
      </c>
      <c r="D33" s="10"/>
      <c r="E33" s="10"/>
      <c r="F33" s="10"/>
      <c r="G33" s="10"/>
      <c r="H33" s="10"/>
      <c r="I33" s="11" t="s">
        <v>1124</v>
      </c>
      <c r="J33" s="10" t="s">
        <v>1117</v>
      </c>
      <c r="K33" s="10"/>
      <c r="L33" s="10"/>
      <c r="M33" s="10"/>
      <c r="N33" s="9"/>
      <c r="O33" s="10" t="s">
        <v>760</v>
      </c>
      <c r="P33" s="10" t="s">
        <v>761</v>
      </c>
      <c r="Q33" s="10"/>
      <c r="R33" s="10"/>
      <c r="S33" s="10"/>
      <c r="T33" s="9"/>
      <c r="U33" s="10" t="s">
        <v>1237</v>
      </c>
      <c r="V33" s="9" t="s">
        <v>1112</v>
      </c>
      <c r="AC33" s="11" t="s">
        <v>1163</v>
      </c>
      <c r="AH33" s="9"/>
      <c r="AI33" s="10" t="s">
        <v>762</v>
      </c>
      <c r="AN33" s="9"/>
      <c r="AO33" s="10" t="s">
        <v>1236</v>
      </c>
      <c r="AP33" s="10" t="s">
        <v>1111</v>
      </c>
      <c r="AQ33" s="10" t="s">
        <v>1057</v>
      </c>
      <c r="AR33" s="7"/>
      <c r="AS33" s="22"/>
      <c r="AW33" s="10" t="s">
        <v>1124</v>
      </c>
      <c r="AX33" s="10" t="s">
        <v>1143</v>
      </c>
      <c r="AY33" s="10" t="s">
        <v>763</v>
      </c>
      <c r="AZ33" s="10" t="s">
        <v>1269</v>
      </c>
      <c r="BA33" s="10" t="s">
        <v>1141</v>
      </c>
      <c r="BC33" s="10" t="s">
        <v>764</v>
      </c>
      <c r="BD33" s="10" t="s">
        <v>765</v>
      </c>
    </row>
    <row r="34" spans="1:181" s="22" customFormat="1">
      <c r="A34" s="11" t="s">
        <v>1155</v>
      </c>
      <c r="B34" s="15">
        <v>0</v>
      </c>
      <c r="C34" s="15">
        <v>0</v>
      </c>
      <c r="D34" s="15">
        <v>0</v>
      </c>
      <c r="E34" s="15">
        <v>0</v>
      </c>
      <c r="F34" s="15">
        <v>0</v>
      </c>
      <c r="G34" s="15">
        <v>0</v>
      </c>
      <c r="H34" s="15">
        <v>0</v>
      </c>
      <c r="I34" s="15">
        <v>0</v>
      </c>
      <c r="J34" s="15">
        <v>0</v>
      </c>
      <c r="K34" s="15">
        <v>0</v>
      </c>
      <c r="L34" s="15">
        <v>0</v>
      </c>
      <c r="M34" s="15">
        <v>0</v>
      </c>
      <c r="N34" s="15">
        <v>0</v>
      </c>
      <c r="O34" s="15">
        <v>0</v>
      </c>
      <c r="P34" s="15">
        <v>0</v>
      </c>
      <c r="Q34" s="15">
        <v>0</v>
      </c>
      <c r="R34" s="15">
        <v>0</v>
      </c>
      <c r="S34" s="15">
        <v>0</v>
      </c>
      <c r="T34" s="15">
        <v>0</v>
      </c>
      <c r="U34" s="15">
        <v>0</v>
      </c>
      <c r="V34" s="15">
        <v>0</v>
      </c>
      <c r="W34" s="15">
        <v>0</v>
      </c>
      <c r="X34" s="15">
        <v>0</v>
      </c>
      <c r="Y34" s="15">
        <v>0</v>
      </c>
      <c r="Z34" s="15">
        <v>0</v>
      </c>
      <c r="AA34" s="15">
        <v>0</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0</v>
      </c>
      <c r="AX34" s="15">
        <v>0</v>
      </c>
      <c r="AY34" s="15">
        <v>0</v>
      </c>
      <c r="AZ34" s="15">
        <v>0</v>
      </c>
      <c r="BA34" s="15">
        <v>0</v>
      </c>
      <c r="BB34" s="15">
        <v>0</v>
      </c>
      <c r="BC34" s="15">
        <v>0</v>
      </c>
      <c r="BD34" s="15">
        <v>0</v>
      </c>
      <c r="BE34" s="15">
        <v>0</v>
      </c>
      <c r="BF34" s="15">
        <v>0</v>
      </c>
      <c r="BG34" s="15">
        <v>0</v>
      </c>
      <c r="BH34" s="15">
        <v>0</v>
      </c>
      <c r="BI34" s="15">
        <v>0</v>
      </c>
      <c r="BJ34" s="15">
        <v>0</v>
      </c>
      <c r="BK34" s="15">
        <v>0</v>
      </c>
      <c r="BL34" s="15">
        <v>0</v>
      </c>
      <c r="BM34" s="15">
        <v>0</v>
      </c>
      <c r="BN34" s="15">
        <v>0</v>
      </c>
      <c r="BO34" s="15">
        <v>0</v>
      </c>
      <c r="BP34" s="15">
        <v>0</v>
      </c>
      <c r="BQ34" s="15">
        <v>0</v>
      </c>
      <c r="BR34" s="15">
        <v>0</v>
      </c>
      <c r="BS34" s="15">
        <v>0</v>
      </c>
      <c r="BT34" s="15">
        <v>0</v>
      </c>
      <c r="BU34" s="15">
        <v>0</v>
      </c>
      <c r="BV34" s="15">
        <v>0</v>
      </c>
      <c r="BW34" s="15">
        <v>0</v>
      </c>
      <c r="BX34" s="15">
        <v>0</v>
      </c>
      <c r="BY34" s="15">
        <v>0</v>
      </c>
      <c r="BZ34" s="15">
        <v>0</v>
      </c>
      <c r="CA34" s="15">
        <v>0</v>
      </c>
      <c r="CB34" s="15">
        <v>0</v>
      </c>
      <c r="CC34" s="15">
        <v>0</v>
      </c>
      <c r="CD34" s="15">
        <v>0</v>
      </c>
      <c r="CE34" s="15">
        <v>0</v>
      </c>
      <c r="CF34" s="15">
        <v>0</v>
      </c>
      <c r="CG34" s="15">
        <v>0</v>
      </c>
      <c r="CH34" s="15">
        <v>0</v>
      </c>
      <c r="CI34" s="15">
        <v>0</v>
      </c>
      <c r="CJ34" s="15">
        <v>0</v>
      </c>
      <c r="CK34" s="15">
        <v>0</v>
      </c>
      <c r="CL34" s="15">
        <v>0</v>
      </c>
      <c r="CM34" s="15">
        <v>0</v>
      </c>
      <c r="CN34" s="15">
        <v>0</v>
      </c>
      <c r="CO34" s="15">
        <v>0</v>
      </c>
      <c r="CP34" s="15">
        <v>0</v>
      </c>
      <c r="CQ34" s="15">
        <v>0</v>
      </c>
      <c r="CR34" s="15">
        <v>0</v>
      </c>
      <c r="CS34" s="15">
        <v>0</v>
      </c>
      <c r="CT34" s="15">
        <v>0</v>
      </c>
      <c r="CU34" s="15">
        <v>0</v>
      </c>
      <c r="CV34" s="15">
        <v>0</v>
      </c>
      <c r="CW34" s="15">
        <v>0</v>
      </c>
      <c r="CX34" s="15">
        <v>0</v>
      </c>
      <c r="CY34" s="15">
        <v>0</v>
      </c>
      <c r="CZ34" s="15">
        <v>0</v>
      </c>
      <c r="DA34" s="15">
        <v>0</v>
      </c>
      <c r="DB34" s="15">
        <v>0</v>
      </c>
      <c r="DC34" s="15">
        <v>0</v>
      </c>
      <c r="DD34" s="15">
        <v>0</v>
      </c>
      <c r="DE34" s="15">
        <v>0</v>
      </c>
      <c r="DF34" s="15">
        <v>0</v>
      </c>
      <c r="DG34" s="15">
        <v>0</v>
      </c>
      <c r="DH34" s="15">
        <v>0</v>
      </c>
      <c r="DI34" s="15">
        <v>0</v>
      </c>
      <c r="DJ34" s="15">
        <v>0</v>
      </c>
      <c r="DK34" s="15">
        <v>0</v>
      </c>
      <c r="DL34" s="15">
        <v>0</v>
      </c>
      <c r="DM34" s="15">
        <v>0</v>
      </c>
      <c r="DN34" s="15">
        <v>0</v>
      </c>
      <c r="DO34" s="15">
        <v>0</v>
      </c>
      <c r="DP34" s="15">
        <v>0</v>
      </c>
      <c r="DQ34" s="15">
        <v>0</v>
      </c>
      <c r="DR34" s="15">
        <v>0</v>
      </c>
      <c r="DS34" s="15">
        <v>0</v>
      </c>
      <c r="DT34" s="15">
        <v>0</v>
      </c>
      <c r="DU34" s="15">
        <v>0</v>
      </c>
      <c r="DV34" s="15">
        <v>0</v>
      </c>
      <c r="DW34" s="15">
        <v>0</v>
      </c>
      <c r="DX34" s="15">
        <v>0</v>
      </c>
      <c r="DY34" s="15">
        <v>0</v>
      </c>
      <c r="DZ34" s="15">
        <v>0</v>
      </c>
      <c r="EA34" s="15">
        <v>0</v>
      </c>
      <c r="EB34" s="15">
        <v>0</v>
      </c>
      <c r="EC34" s="15">
        <v>0</v>
      </c>
      <c r="ED34" s="15">
        <v>0</v>
      </c>
      <c r="EE34" s="15">
        <v>0</v>
      </c>
      <c r="EF34" s="15">
        <v>0</v>
      </c>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c r="EW34" s="15">
        <v>0</v>
      </c>
      <c r="EX34" s="15">
        <v>0</v>
      </c>
      <c r="EY34" s="15">
        <v>0</v>
      </c>
      <c r="EZ34" s="15">
        <v>0</v>
      </c>
      <c r="FA34" s="15">
        <v>0</v>
      </c>
      <c r="FB34" s="15">
        <v>0</v>
      </c>
      <c r="FC34" s="15">
        <v>0</v>
      </c>
      <c r="FD34" s="15">
        <v>0</v>
      </c>
      <c r="FE34" s="15">
        <v>0</v>
      </c>
      <c r="FF34" s="15">
        <v>0</v>
      </c>
      <c r="FG34" s="15">
        <v>0</v>
      </c>
      <c r="FH34" s="15">
        <v>0</v>
      </c>
      <c r="FI34" s="15">
        <v>0</v>
      </c>
      <c r="FJ34" s="15">
        <v>0</v>
      </c>
      <c r="FK34" s="15">
        <v>0</v>
      </c>
      <c r="FL34" s="15">
        <v>0</v>
      </c>
      <c r="FM34" s="15">
        <v>0</v>
      </c>
      <c r="FN34" s="15">
        <v>0</v>
      </c>
      <c r="FO34" s="15">
        <v>0</v>
      </c>
      <c r="FP34" s="15">
        <v>0</v>
      </c>
      <c r="FQ34" s="15">
        <v>0</v>
      </c>
      <c r="FR34" s="15">
        <v>0</v>
      </c>
      <c r="FS34" s="15">
        <v>0</v>
      </c>
      <c r="FT34" s="15">
        <v>0</v>
      </c>
      <c r="FU34" s="15">
        <v>0</v>
      </c>
      <c r="FV34" s="15">
        <v>0</v>
      </c>
      <c r="FW34" s="15">
        <v>0</v>
      </c>
      <c r="FX34" s="15">
        <v>0</v>
      </c>
      <c r="FY34" s="15">
        <v>0</v>
      </c>
    </row>
    <row r="35" spans="1:181" ht="55.2">
      <c r="A35" s="11" t="s">
        <v>1142</v>
      </c>
      <c r="B35" s="9" t="s">
        <v>1262</v>
      </c>
      <c r="C35" s="10" t="s">
        <v>1057</v>
      </c>
      <c r="D35" s="10"/>
      <c r="E35" s="10"/>
      <c r="F35" s="10"/>
      <c r="G35" s="10"/>
      <c r="H35" s="10"/>
      <c r="I35" s="11" t="s">
        <v>1124</v>
      </c>
      <c r="J35" s="10" t="s">
        <v>1143</v>
      </c>
      <c r="K35" s="10" t="s">
        <v>766</v>
      </c>
      <c r="L35" s="10" t="s">
        <v>1269</v>
      </c>
      <c r="M35" s="10" t="s">
        <v>1141</v>
      </c>
      <c r="N35" s="9"/>
      <c r="O35" s="10" t="s">
        <v>767</v>
      </c>
      <c r="P35" s="10"/>
      <c r="Q35" s="10"/>
      <c r="R35" s="10"/>
      <c r="S35" s="10"/>
      <c r="T35" s="9"/>
      <c r="U35" s="10"/>
      <c r="V35" s="9"/>
      <c r="AC35" s="11"/>
      <c r="AH35" s="9"/>
      <c r="AN35" s="9"/>
      <c r="AR35" s="7"/>
      <c r="AS35" s="22"/>
      <c r="AW35" s="11"/>
      <c r="BB35" s="9"/>
      <c r="BH35" s="9"/>
    </row>
    <row r="36" spans="1:181" ht="41.4">
      <c r="A36" s="25" t="s">
        <v>1119</v>
      </c>
      <c r="B36" s="7" t="s">
        <v>768</v>
      </c>
      <c r="C36" s="10"/>
      <c r="D36" s="10"/>
      <c r="E36" s="10"/>
      <c r="F36" s="10"/>
      <c r="G36" s="10"/>
      <c r="H36" s="10"/>
      <c r="I36" s="11" t="s">
        <v>1139</v>
      </c>
      <c r="J36" s="10"/>
      <c r="K36" s="10"/>
      <c r="L36" s="10"/>
      <c r="M36" s="10"/>
      <c r="N36" s="9"/>
      <c r="O36" s="10" t="s">
        <v>769</v>
      </c>
      <c r="P36" s="10"/>
      <c r="Q36" s="10"/>
      <c r="R36" s="10"/>
      <c r="S36" s="10"/>
      <c r="T36" s="9"/>
      <c r="U36" s="41" t="s">
        <v>1278</v>
      </c>
      <c r="V36" s="9" t="s">
        <v>1027</v>
      </c>
      <c r="W36" s="10" t="s">
        <v>770</v>
      </c>
      <c r="X36" s="7"/>
      <c r="Y36" s="7"/>
      <c r="Z36" s="7"/>
      <c r="AC36" s="11" t="s">
        <v>1280</v>
      </c>
      <c r="AH36" s="9"/>
      <c r="AI36" s="10" t="s">
        <v>771</v>
      </c>
      <c r="AN36" s="9"/>
      <c r="AO36" s="41" t="s">
        <v>1278</v>
      </c>
      <c r="AP36" s="10" t="s">
        <v>1060</v>
      </c>
      <c r="AQ36" s="10" t="s">
        <v>1206</v>
      </c>
      <c r="AW36" s="11" t="s">
        <v>1120</v>
      </c>
      <c r="BB36" s="9"/>
      <c r="BC36" s="10" t="s">
        <v>772</v>
      </c>
      <c r="BH36" s="9"/>
    </row>
    <row r="37" spans="1:181" ht="41.4">
      <c r="A37" s="25" t="s">
        <v>1160</v>
      </c>
      <c r="B37" s="15" t="s">
        <v>1101</v>
      </c>
      <c r="C37" s="10"/>
      <c r="D37" s="10"/>
      <c r="E37" s="10"/>
      <c r="F37" s="10"/>
      <c r="G37" s="10"/>
      <c r="H37" s="10"/>
      <c r="I37" s="6" t="s">
        <v>1118</v>
      </c>
      <c r="J37" s="10" t="s">
        <v>1115</v>
      </c>
      <c r="K37" s="10" t="s">
        <v>1267</v>
      </c>
      <c r="L37" s="7" t="s">
        <v>1140</v>
      </c>
      <c r="M37" s="10" t="s">
        <v>1138</v>
      </c>
      <c r="N37" s="9" t="s">
        <v>1213</v>
      </c>
      <c r="O37" s="10" t="s">
        <v>1221</v>
      </c>
      <c r="P37" s="10"/>
      <c r="Q37" s="10"/>
      <c r="R37" s="10"/>
      <c r="S37" s="10"/>
      <c r="T37" s="9"/>
      <c r="U37" s="10" t="s">
        <v>1279</v>
      </c>
      <c r="V37" s="9" t="s">
        <v>1074</v>
      </c>
      <c r="W37" s="10" t="s">
        <v>1105</v>
      </c>
      <c r="AC37" s="6" t="s">
        <v>1162</v>
      </c>
      <c r="AD37" s="10" t="s">
        <v>1125</v>
      </c>
      <c r="AE37" s="7" t="s">
        <v>1222</v>
      </c>
      <c r="AF37" s="7"/>
      <c r="AH37" s="9"/>
      <c r="AI37" s="7" t="s">
        <v>1221</v>
      </c>
      <c r="AN37" s="9"/>
      <c r="AO37" s="10" t="s">
        <v>1286</v>
      </c>
      <c r="AP37" s="9"/>
      <c r="AW37" s="11"/>
      <c r="BB37" s="9"/>
      <c r="BH37" s="9"/>
    </row>
    <row r="38" spans="1:181" ht="41.4">
      <c r="A38" s="24" t="s">
        <v>1201</v>
      </c>
      <c r="B38" s="9" t="s">
        <v>1040</v>
      </c>
      <c r="C38" s="10"/>
      <c r="D38" s="10"/>
      <c r="E38" s="10"/>
      <c r="F38" s="10"/>
      <c r="G38" s="10"/>
      <c r="H38" s="9"/>
      <c r="I38" s="11" t="s">
        <v>1158</v>
      </c>
      <c r="J38" s="10"/>
      <c r="K38" s="10"/>
      <c r="L38" s="10"/>
      <c r="M38" s="10"/>
      <c r="N38" s="9"/>
      <c r="O38" s="11" t="s">
        <v>773</v>
      </c>
      <c r="P38" s="10"/>
      <c r="Q38" s="10"/>
      <c r="R38" s="10"/>
      <c r="S38" s="10"/>
      <c r="T38" s="9"/>
      <c r="U38" s="10"/>
      <c r="V38" s="10" t="s">
        <v>1074</v>
      </c>
      <c r="W38" s="11" t="s">
        <v>1105</v>
      </c>
      <c r="AC38" s="7" t="s">
        <v>1162</v>
      </c>
      <c r="AD38" s="10" t="s">
        <v>1125</v>
      </c>
      <c r="AE38" s="7" t="s">
        <v>1222</v>
      </c>
      <c r="AF38" s="7"/>
      <c r="AH38" s="9"/>
      <c r="AI38" s="7" t="s">
        <v>774</v>
      </c>
      <c r="AN38" s="9"/>
      <c r="AO38" s="10" t="s">
        <v>1286</v>
      </c>
    </row>
    <row r="39" spans="1:181" ht="55.2">
      <c r="A39" s="24" t="s">
        <v>1128</v>
      </c>
      <c r="B39" s="10" t="s">
        <v>1049</v>
      </c>
      <c r="C39" s="11" t="s">
        <v>1097</v>
      </c>
      <c r="D39" s="10"/>
      <c r="E39" s="10"/>
      <c r="F39" s="10"/>
      <c r="G39" s="10"/>
      <c r="H39" s="10"/>
      <c r="I39" s="11" t="s">
        <v>1159</v>
      </c>
      <c r="J39" s="10" t="s">
        <v>1122</v>
      </c>
      <c r="K39" s="10" t="s">
        <v>1156</v>
      </c>
      <c r="L39" s="10"/>
      <c r="M39" s="10"/>
      <c r="N39" s="9"/>
      <c r="O39" s="10" t="s">
        <v>1221</v>
      </c>
      <c r="P39" s="10"/>
      <c r="Q39" s="10"/>
      <c r="R39" s="10"/>
      <c r="S39" s="10"/>
      <c r="T39" s="9"/>
      <c r="U39" s="10"/>
      <c r="V39" s="10" t="s">
        <v>1063</v>
      </c>
      <c r="X39" s="7"/>
      <c r="Y39" s="7"/>
      <c r="Z39" s="7"/>
      <c r="AC39" s="10" t="s">
        <v>1159</v>
      </c>
      <c r="AD39" s="10" t="s">
        <v>1122</v>
      </c>
      <c r="AI39" s="10" t="s">
        <v>1221</v>
      </c>
      <c r="AP39" s="10" t="s">
        <v>1044</v>
      </c>
      <c r="AQ39" s="10" t="s">
        <v>1043</v>
      </c>
      <c r="AR39" s="10" t="s">
        <v>1045</v>
      </c>
      <c r="AW39" s="10" t="s">
        <v>1141</v>
      </c>
      <c r="BC39" s="7" t="s">
        <v>775</v>
      </c>
      <c r="BJ39" s="10" t="s">
        <v>1258</v>
      </c>
      <c r="BK39" s="10" t="s">
        <v>1248</v>
      </c>
      <c r="BL39" s="10" t="s">
        <v>1259</v>
      </c>
      <c r="BQ39" s="10" t="s">
        <v>1141</v>
      </c>
      <c r="BW39" s="7" t="s">
        <v>1221</v>
      </c>
      <c r="CC39" s="10" t="s">
        <v>1291</v>
      </c>
      <c r="CD39" s="10" t="s">
        <v>1106</v>
      </c>
      <c r="CE39" s="7" t="s">
        <v>1106</v>
      </c>
      <c r="CF39" s="7"/>
      <c r="CG39" s="7"/>
      <c r="CH39" s="7"/>
      <c r="CI39" s="7"/>
      <c r="CK39" s="10" t="s">
        <v>1123</v>
      </c>
      <c r="CQ39" s="10" t="s">
        <v>776</v>
      </c>
      <c r="CR39" s="10" t="s">
        <v>777</v>
      </c>
      <c r="CX39" s="10" t="s">
        <v>1113</v>
      </c>
      <c r="CY39" s="10" t="s">
        <v>1107</v>
      </c>
      <c r="CZ39" s="10" t="s">
        <v>1108</v>
      </c>
      <c r="DE39" s="10" t="s">
        <v>1123</v>
      </c>
      <c r="DF39" s="10" t="s">
        <v>1141</v>
      </c>
      <c r="DG39" s="10" t="s">
        <v>1152</v>
      </c>
      <c r="DK39" s="10" t="s">
        <v>778</v>
      </c>
      <c r="DL39" s="10" t="s">
        <v>779</v>
      </c>
      <c r="DM39" s="10" t="s">
        <v>780</v>
      </c>
      <c r="DR39" s="7" t="s">
        <v>1086</v>
      </c>
      <c r="DY39" s="7" t="s">
        <v>1123</v>
      </c>
      <c r="DZ39" s="10" t="s">
        <v>1141</v>
      </c>
      <c r="EA39" s="10" t="s">
        <v>1216</v>
      </c>
      <c r="EE39" s="7" t="s">
        <v>781</v>
      </c>
      <c r="EF39" s="10" t="s">
        <v>782</v>
      </c>
      <c r="EG39" s="10" t="s">
        <v>783</v>
      </c>
      <c r="EK39" s="7" t="s">
        <v>1254</v>
      </c>
    </row>
    <row r="40" spans="1:181" ht="41.4">
      <c r="A40" s="24" t="s">
        <v>1150</v>
      </c>
      <c r="B40" s="15" t="s">
        <v>1101</v>
      </c>
      <c r="C40" s="10"/>
      <c r="D40" s="10"/>
      <c r="E40" s="10"/>
      <c r="F40" s="10"/>
      <c r="G40" s="10"/>
      <c r="H40" s="9"/>
      <c r="I40" s="6" t="s">
        <v>1118</v>
      </c>
      <c r="J40" s="10" t="s">
        <v>1115</v>
      </c>
      <c r="K40" s="10" t="s">
        <v>1267</v>
      </c>
      <c r="L40" s="7" t="s">
        <v>1140</v>
      </c>
      <c r="M40" s="10" t="s">
        <v>1138</v>
      </c>
      <c r="N40" s="9" t="s">
        <v>1213</v>
      </c>
      <c r="O40" s="11" t="s">
        <v>1221</v>
      </c>
      <c r="P40" s="10"/>
      <c r="Q40" s="10"/>
      <c r="R40" s="10"/>
      <c r="S40" s="10"/>
      <c r="T40" s="9"/>
      <c r="U40" s="10" t="s">
        <v>1279</v>
      </c>
    </row>
    <row r="41" spans="1:181" ht="55.2">
      <c r="A41" s="24" t="s">
        <v>1151</v>
      </c>
      <c r="B41" s="10" t="s">
        <v>1091</v>
      </c>
      <c r="C41" s="10" t="s">
        <v>1028</v>
      </c>
      <c r="D41" s="7"/>
      <c r="F41" s="10"/>
      <c r="G41" s="10"/>
      <c r="H41" s="9"/>
      <c r="I41" s="11" t="s">
        <v>1124</v>
      </c>
      <c r="J41" s="10" t="s">
        <v>1143</v>
      </c>
      <c r="K41" s="10" t="s">
        <v>784</v>
      </c>
      <c r="L41" s="10" t="s">
        <v>1269</v>
      </c>
      <c r="M41" s="10" t="s">
        <v>1141</v>
      </c>
      <c r="N41" s="9"/>
      <c r="O41" s="10" t="s">
        <v>785</v>
      </c>
      <c r="P41" s="10" t="s">
        <v>786</v>
      </c>
      <c r="Q41" s="10" t="s">
        <v>787</v>
      </c>
      <c r="R41" s="10" t="s">
        <v>788</v>
      </c>
      <c r="S41" s="10"/>
      <c r="T41" s="9"/>
      <c r="U41" s="10"/>
    </row>
    <row r="42" spans="1:181" ht="55.2">
      <c r="A42" s="24" t="s">
        <v>1137</v>
      </c>
      <c r="B42" s="9" t="s">
        <v>1103</v>
      </c>
      <c r="C42" s="7" t="s">
        <v>1068</v>
      </c>
      <c r="D42" s="10"/>
      <c r="E42" s="7"/>
      <c r="F42" s="7"/>
      <c r="G42" s="7"/>
      <c r="H42" s="10"/>
      <c r="I42" s="6" t="s">
        <v>1161</v>
      </c>
      <c r="J42" s="10" t="s">
        <v>1160</v>
      </c>
      <c r="K42" s="10" t="s">
        <v>1134</v>
      </c>
      <c r="L42" s="10"/>
      <c r="M42" s="10"/>
      <c r="N42" s="9"/>
      <c r="O42" s="11" t="s">
        <v>1221</v>
      </c>
      <c r="P42" s="10"/>
      <c r="Q42" s="10"/>
      <c r="R42" s="10"/>
      <c r="S42" s="10"/>
      <c r="T42" s="9"/>
      <c r="U42" s="10"/>
      <c r="V42" s="9" t="s">
        <v>1069</v>
      </c>
      <c r="AC42" s="11" t="s">
        <v>1141</v>
      </c>
      <c r="AD42" s="10" t="s">
        <v>1283</v>
      </c>
      <c r="AH42" s="9"/>
      <c r="AI42" s="6" t="s">
        <v>789</v>
      </c>
      <c r="AJ42" s="10" t="s">
        <v>790</v>
      </c>
      <c r="AK42" s="10" t="s">
        <v>791</v>
      </c>
      <c r="AN42" s="9"/>
      <c r="AO42" s="10" t="s">
        <v>1287</v>
      </c>
    </row>
    <row r="44" spans="1:181">
      <c r="B44" s="10"/>
    </row>
    <row r="46" spans="1:181">
      <c r="B46" s="10"/>
    </row>
  </sheetData>
  <sortState xmlns:xlrd2="http://schemas.microsoft.com/office/spreadsheetml/2017/richdata2" ref="A3:EK29">
    <sortCondition ref="A3"/>
  </sortState>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F191"/>
  <sheetViews>
    <sheetView topLeftCell="A134" workbookViewId="0">
      <selection activeCell="E191" sqref="E189:E191"/>
    </sheetView>
  </sheetViews>
  <sheetFormatPr defaultColWidth="8.5546875" defaultRowHeight="12"/>
  <cols>
    <col min="1" max="1" width="22.44140625" style="2" customWidth="1"/>
    <col min="2" max="2" width="36.44140625" style="2" customWidth="1"/>
    <col min="3" max="3" width="26.33203125" style="2" customWidth="1"/>
    <col min="4" max="4" width="15" style="2" customWidth="1"/>
    <col min="5" max="5" width="52.5546875" style="2" customWidth="1"/>
    <col min="6" max="6" width="39.88671875" style="2" customWidth="1"/>
    <col min="7" max="16384" width="8.5546875" style="2"/>
  </cols>
  <sheetData>
    <row r="1" spans="1:6">
      <c r="A1" s="1" t="s">
        <v>164</v>
      </c>
      <c r="B1" s="1" t="s">
        <v>165</v>
      </c>
      <c r="C1" s="1" t="s">
        <v>166</v>
      </c>
      <c r="D1" s="1" t="s">
        <v>167</v>
      </c>
      <c r="E1" s="1" t="s">
        <v>168</v>
      </c>
      <c r="F1" s="1"/>
    </row>
    <row r="2" spans="1:6">
      <c r="A2" s="2" t="s">
        <v>1061</v>
      </c>
      <c r="B2" s="2" t="s">
        <v>1118</v>
      </c>
      <c r="C2" s="2" t="s">
        <v>169</v>
      </c>
      <c r="D2" s="2" t="s">
        <v>792</v>
      </c>
      <c r="E2" s="2" t="s">
        <v>1328</v>
      </c>
    </row>
    <row r="3" spans="1:6">
      <c r="A3" s="2" t="s">
        <v>1061</v>
      </c>
      <c r="B3" s="2" t="s">
        <v>1118</v>
      </c>
      <c r="C3" s="2" t="s">
        <v>1124</v>
      </c>
      <c r="D3" s="2" t="s">
        <v>793</v>
      </c>
    </row>
    <row r="4" spans="1:6" ht="24">
      <c r="A4" s="2" t="s">
        <v>1194</v>
      </c>
      <c r="B4" s="2" t="s">
        <v>1118</v>
      </c>
      <c r="C4" s="2" t="s">
        <v>1124</v>
      </c>
      <c r="D4" s="2" t="s">
        <v>794</v>
      </c>
    </row>
    <row r="5" spans="1:6">
      <c r="A5" s="2" t="s">
        <v>170</v>
      </c>
      <c r="B5" s="2" t="s">
        <v>1118</v>
      </c>
      <c r="C5" s="2" t="s">
        <v>1153</v>
      </c>
      <c r="D5" s="2" t="s">
        <v>795</v>
      </c>
    </row>
    <row r="6" spans="1:6">
      <c r="A6" s="2" t="s">
        <v>1297</v>
      </c>
      <c r="B6" s="2" t="s">
        <v>1124</v>
      </c>
      <c r="C6" s="2" t="s">
        <v>1118</v>
      </c>
      <c r="D6" s="2" t="s">
        <v>796</v>
      </c>
    </row>
    <row r="7" spans="1:6">
      <c r="A7" s="2" t="s">
        <v>1298</v>
      </c>
      <c r="B7" s="2" t="s">
        <v>1124</v>
      </c>
      <c r="C7" s="2" t="s">
        <v>1118</v>
      </c>
      <c r="D7" s="2" t="s">
        <v>797</v>
      </c>
    </row>
    <row r="8" spans="1:6">
      <c r="A8" s="2" t="s">
        <v>1298</v>
      </c>
      <c r="B8" s="2" t="s">
        <v>1124</v>
      </c>
      <c r="C8" s="2" t="s">
        <v>1140</v>
      </c>
      <c r="D8" s="2" t="s">
        <v>798</v>
      </c>
    </row>
    <row r="9" spans="1:6">
      <c r="A9" s="2" t="s">
        <v>1298</v>
      </c>
      <c r="B9" s="2" t="s">
        <v>1124</v>
      </c>
      <c r="C9" s="2" t="s">
        <v>1314</v>
      </c>
      <c r="D9" s="2" t="s">
        <v>799</v>
      </c>
    </row>
    <row r="10" spans="1:6" ht="24">
      <c r="A10" s="2" t="s">
        <v>1299</v>
      </c>
      <c r="B10" s="2" t="s">
        <v>1124</v>
      </c>
      <c r="C10" s="2" t="s">
        <v>1315</v>
      </c>
      <c r="D10" s="2" t="s">
        <v>800</v>
      </c>
      <c r="E10" s="2" t="s">
        <v>1329</v>
      </c>
    </row>
    <row r="11" spans="1:6">
      <c r="A11" s="2" t="s">
        <v>1053</v>
      </c>
      <c r="B11" s="2" t="s">
        <v>1124</v>
      </c>
      <c r="C11" s="2" t="s">
        <v>801</v>
      </c>
      <c r="D11" s="2" t="s">
        <v>802</v>
      </c>
    </row>
    <row r="12" spans="1:6" ht="24">
      <c r="A12" s="2" t="s">
        <v>1047</v>
      </c>
      <c r="B12" s="2" t="s">
        <v>1124</v>
      </c>
      <c r="C12" s="2" t="s">
        <v>1135</v>
      </c>
      <c r="D12" s="2" t="s">
        <v>803</v>
      </c>
      <c r="E12" s="2" t="s">
        <v>1330</v>
      </c>
    </row>
    <row r="13" spans="1:6">
      <c r="A13" s="2" t="s">
        <v>1047</v>
      </c>
      <c r="B13" s="2" t="s">
        <v>1124</v>
      </c>
      <c r="C13" s="2" t="s">
        <v>1316</v>
      </c>
      <c r="D13" s="2" t="s">
        <v>804</v>
      </c>
    </row>
    <row r="14" spans="1:6">
      <c r="A14" s="2" t="s">
        <v>1189</v>
      </c>
      <c r="B14" s="2" t="s">
        <v>1120</v>
      </c>
      <c r="C14" s="2" t="s">
        <v>1124</v>
      </c>
      <c r="D14" s="2" t="s">
        <v>805</v>
      </c>
      <c r="E14" s="2" t="s">
        <v>1331</v>
      </c>
    </row>
    <row r="15" spans="1:6">
      <c r="A15" s="2" t="s">
        <v>1207</v>
      </c>
      <c r="B15" s="2" t="s">
        <v>1120</v>
      </c>
      <c r="C15" s="2" t="s">
        <v>1317</v>
      </c>
      <c r="D15" s="2" t="s">
        <v>806</v>
      </c>
    </row>
    <row r="16" spans="1:6">
      <c r="A16" s="2" t="s">
        <v>1205</v>
      </c>
      <c r="B16" s="2" t="s">
        <v>1140</v>
      </c>
      <c r="C16" s="2" t="s">
        <v>1317</v>
      </c>
      <c r="D16" s="2" t="s">
        <v>807</v>
      </c>
    </row>
    <row r="17" spans="1:5">
      <c r="A17" s="2" t="s">
        <v>1164</v>
      </c>
      <c r="B17" s="2" t="s">
        <v>1140</v>
      </c>
      <c r="C17" s="2" t="s">
        <v>1134</v>
      </c>
      <c r="D17" s="2" t="s">
        <v>808</v>
      </c>
    </row>
    <row r="18" spans="1:5" ht="24">
      <c r="A18" s="2" t="s">
        <v>1019</v>
      </c>
      <c r="B18" s="2" t="s">
        <v>1140</v>
      </c>
      <c r="C18" s="2" t="s">
        <v>1137</v>
      </c>
      <c r="D18" s="2" t="s">
        <v>809</v>
      </c>
      <c r="E18" s="2" t="s">
        <v>1332</v>
      </c>
    </row>
    <row r="19" spans="1:5">
      <c r="A19" s="2" t="s">
        <v>1098</v>
      </c>
      <c r="B19" s="2" t="s">
        <v>1134</v>
      </c>
      <c r="C19" s="2" t="s">
        <v>1120</v>
      </c>
      <c r="D19" s="2" t="s">
        <v>810</v>
      </c>
    </row>
    <row r="21" spans="1:5" ht="22.5" customHeight="1">
      <c r="E21" s="2" t="s">
        <v>1333</v>
      </c>
    </row>
    <row r="22" spans="1:5" ht="24">
      <c r="A22" s="2" t="s">
        <v>1086</v>
      </c>
      <c r="B22" s="2" t="s">
        <v>1246</v>
      </c>
      <c r="C22" s="2" t="s">
        <v>1123</v>
      </c>
      <c r="D22" s="2" t="s">
        <v>811</v>
      </c>
      <c r="E22" s="2" t="s">
        <v>1334</v>
      </c>
    </row>
    <row r="23" spans="1:5" ht="24">
      <c r="A23" s="2" t="s">
        <v>1086</v>
      </c>
      <c r="B23" s="2" t="s">
        <v>1246</v>
      </c>
      <c r="C23" s="2" t="s">
        <v>1135</v>
      </c>
      <c r="D23" s="2" t="s">
        <v>812</v>
      </c>
      <c r="E23" s="2" t="s">
        <v>1335</v>
      </c>
    </row>
    <row r="24" spans="1:5" ht="24">
      <c r="A24" s="2" t="s">
        <v>1086</v>
      </c>
      <c r="B24" s="2" t="s">
        <v>1246</v>
      </c>
      <c r="C24" s="2" t="s">
        <v>1310</v>
      </c>
      <c r="D24" s="2" t="s">
        <v>813</v>
      </c>
      <c r="E24" s="2" t="s">
        <v>1336</v>
      </c>
    </row>
    <row r="25" spans="1:5" ht="24">
      <c r="A25" s="2" t="s">
        <v>1063</v>
      </c>
      <c r="B25" s="2" t="s">
        <v>1246</v>
      </c>
      <c r="C25" s="2" t="s">
        <v>1135</v>
      </c>
      <c r="D25" s="2" t="s">
        <v>814</v>
      </c>
      <c r="E25" s="2" t="s">
        <v>1335</v>
      </c>
    </row>
    <row r="26" spans="1:5" ht="24">
      <c r="A26" s="2" t="s">
        <v>171</v>
      </c>
      <c r="B26" s="2" t="s">
        <v>1246</v>
      </c>
      <c r="C26" s="2" t="s">
        <v>1135</v>
      </c>
      <c r="D26" s="2" t="s">
        <v>815</v>
      </c>
      <c r="E26" s="2" t="s">
        <v>1337</v>
      </c>
    </row>
    <row r="27" spans="1:5">
      <c r="A27" s="2" t="s">
        <v>1035</v>
      </c>
      <c r="B27" s="2" t="s">
        <v>1123</v>
      </c>
      <c r="C27" s="2" t="s">
        <v>1135</v>
      </c>
      <c r="D27" s="2" t="s">
        <v>816</v>
      </c>
      <c r="E27" s="2" t="s">
        <v>1337</v>
      </c>
    </row>
    <row r="28" spans="1:5">
      <c r="A28" s="2" t="s">
        <v>1300</v>
      </c>
      <c r="B28" s="2" t="s">
        <v>1308</v>
      </c>
      <c r="C28" s="2" t="s">
        <v>1135</v>
      </c>
      <c r="D28" s="2" t="s">
        <v>817</v>
      </c>
      <c r="E28" s="2" t="s">
        <v>1337</v>
      </c>
    </row>
    <row r="29" spans="1:5">
      <c r="A29" s="2" t="s">
        <v>1069</v>
      </c>
      <c r="B29" s="2" t="s">
        <v>1137</v>
      </c>
      <c r="C29" s="2" t="s">
        <v>1135</v>
      </c>
      <c r="D29" s="2" t="s">
        <v>818</v>
      </c>
      <c r="E29" s="2" t="s">
        <v>1337</v>
      </c>
    </row>
    <row r="30" spans="1:5">
      <c r="A30" s="2" t="s">
        <v>1298</v>
      </c>
      <c r="B30" s="2" t="s">
        <v>1148</v>
      </c>
      <c r="C30" s="2" t="s">
        <v>1318</v>
      </c>
      <c r="D30" s="2" t="s">
        <v>819</v>
      </c>
      <c r="E30" s="2" t="s">
        <v>172</v>
      </c>
    </row>
    <row r="33" spans="1:5">
      <c r="E33" s="2" t="s">
        <v>1338</v>
      </c>
    </row>
    <row r="34" spans="1:5">
      <c r="A34" s="2" t="s">
        <v>1029</v>
      </c>
      <c r="B34" s="2" t="s">
        <v>1309</v>
      </c>
      <c r="C34" s="2" t="s">
        <v>1137</v>
      </c>
      <c r="D34" s="2" t="s">
        <v>820</v>
      </c>
      <c r="E34" s="2" t="s">
        <v>1339</v>
      </c>
    </row>
    <row r="35" spans="1:5">
      <c r="A35" s="2" t="s">
        <v>42</v>
      </c>
      <c r="B35" s="2" t="s">
        <v>1310</v>
      </c>
      <c r="C35" s="2" t="s">
        <v>1309</v>
      </c>
      <c r="D35" s="2" t="s">
        <v>821</v>
      </c>
      <c r="E35" s="2" t="s">
        <v>173</v>
      </c>
    </row>
    <row r="36" spans="1:5">
      <c r="A36" s="2" t="s">
        <v>42</v>
      </c>
      <c r="B36" s="2" t="s">
        <v>1310</v>
      </c>
      <c r="C36" s="2" t="s">
        <v>1319</v>
      </c>
      <c r="D36" s="2" t="s">
        <v>822</v>
      </c>
      <c r="E36" s="2" t="s">
        <v>174</v>
      </c>
    </row>
    <row r="37" spans="1:5">
      <c r="A37" s="2" t="s">
        <v>1301</v>
      </c>
      <c r="B37" s="2" t="s">
        <v>1115</v>
      </c>
      <c r="C37" s="2" t="s">
        <v>1118</v>
      </c>
      <c r="D37" s="2" t="s">
        <v>823</v>
      </c>
    </row>
    <row r="38" spans="1:5" ht="24">
      <c r="A38" s="2" t="s">
        <v>1053</v>
      </c>
      <c r="B38" s="2" t="s">
        <v>1115</v>
      </c>
      <c r="C38" s="2" t="s">
        <v>1309</v>
      </c>
      <c r="D38" s="2" t="s">
        <v>824</v>
      </c>
      <c r="E38" s="2" t="s">
        <v>1340</v>
      </c>
    </row>
    <row r="39" spans="1:5">
      <c r="A39" s="2" t="s">
        <v>1047</v>
      </c>
      <c r="B39" s="2" t="s">
        <v>1124</v>
      </c>
      <c r="C39" s="2" t="s">
        <v>1320</v>
      </c>
      <c r="D39" s="2" t="s">
        <v>825</v>
      </c>
    </row>
    <row r="40" spans="1:5" ht="24">
      <c r="A40" s="2" t="s">
        <v>1049</v>
      </c>
      <c r="B40" s="2" t="s">
        <v>1311</v>
      </c>
      <c r="C40" s="2" t="s">
        <v>1321</v>
      </c>
      <c r="D40" s="2" t="s">
        <v>826</v>
      </c>
    </row>
    <row r="41" spans="1:5">
      <c r="A41" s="2" t="s">
        <v>827</v>
      </c>
      <c r="B41" s="2" t="s">
        <v>1130</v>
      </c>
      <c r="C41" s="2" t="s">
        <v>1135</v>
      </c>
      <c r="D41" s="2" t="s">
        <v>828</v>
      </c>
    </row>
    <row r="42" spans="1:5">
      <c r="A42" s="2" t="s">
        <v>829</v>
      </c>
      <c r="B42" s="2" t="s">
        <v>1132</v>
      </c>
      <c r="C42" s="2" t="s">
        <v>1115</v>
      </c>
      <c r="D42" s="2" t="s">
        <v>830</v>
      </c>
      <c r="E42" s="2" t="s">
        <v>1341</v>
      </c>
    </row>
    <row r="43" spans="1:5">
      <c r="A43" s="2" t="s">
        <v>1302</v>
      </c>
      <c r="B43" s="2" t="s">
        <v>1137</v>
      </c>
      <c r="C43" s="2" t="s">
        <v>831</v>
      </c>
      <c r="D43" s="2" t="s">
        <v>832</v>
      </c>
    </row>
    <row r="44" spans="1:5">
      <c r="A44" s="2" t="s">
        <v>1303</v>
      </c>
      <c r="B44" s="2" t="s">
        <v>1312</v>
      </c>
      <c r="C44" s="2" t="s">
        <v>1135</v>
      </c>
      <c r="D44" s="2" t="s">
        <v>833</v>
      </c>
    </row>
    <row r="45" spans="1:5" ht="24">
      <c r="A45" s="2" t="s">
        <v>1102</v>
      </c>
      <c r="B45" s="2" t="s">
        <v>1138</v>
      </c>
      <c r="C45" s="2" t="s">
        <v>1322</v>
      </c>
      <c r="D45" s="2" t="s">
        <v>834</v>
      </c>
      <c r="E45" s="2" t="s">
        <v>1250</v>
      </c>
    </row>
    <row r="46" spans="1:5">
      <c r="A46" s="2" t="s">
        <v>1059</v>
      </c>
      <c r="B46" s="2" t="s">
        <v>1135</v>
      </c>
      <c r="C46" s="2" t="s">
        <v>1323</v>
      </c>
      <c r="D46" s="2" t="s">
        <v>835</v>
      </c>
      <c r="E46" s="2" t="s">
        <v>1342</v>
      </c>
    </row>
    <row r="47" spans="1:5">
      <c r="A47" s="2" t="s">
        <v>1059</v>
      </c>
      <c r="B47" s="2" t="s">
        <v>1135</v>
      </c>
      <c r="C47" s="2" t="s">
        <v>1132</v>
      </c>
      <c r="D47" s="2" t="s">
        <v>836</v>
      </c>
      <c r="E47" s="2" t="s">
        <v>1343</v>
      </c>
    </row>
    <row r="48" spans="1:5">
      <c r="B48" s="2" t="s">
        <v>1313</v>
      </c>
      <c r="D48" s="2" t="s">
        <v>837</v>
      </c>
    </row>
    <row r="49" spans="1:5">
      <c r="A49" s="2" t="s">
        <v>1055</v>
      </c>
      <c r="B49" s="2" t="s">
        <v>1118</v>
      </c>
      <c r="C49" s="2" t="s">
        <v>175</v>
      </c>
      <c r="D49" s="2" t="s">
        <v>838</v>
      </c>
    </row>
    <row r="50" spans="1:5">
      <c r="A50" s="2" t="s">
        <v>1304</v>
      </c>
      <c r="B50" s="2" t="s">
        <v>1118</v>
      </c>
      <c r="C50" s="2" t="s">
        <v>1324</v>
      </c>
      <c r="D50" s="2" t="s">
        <v>839</v>
      </c>
      <c r="E50" s="2" t="s">
        <v>176</v>
      </c>
    </row>
    <row r="51" spans="1:5">
      <c r="A51" s="2" t="s">
        <v>1304</v>
      </c>
      <c r="B51" s="2" t="s">
        <v>1118</v>
      </c>
      <c r="C51" s="2" t="s">
        <v>1141</v>
      </c>
      <c r="D51" s="2" t="s">
        <v>840</v>
      </c>
    </row>
    <row r="52" spans="1:5">
      <c r="A52" s="2" t="s">
        <v>1305</v>
      </c>
      <c r="B52" s="2" t="s">
        <v>1118</v>
      </c>
      <c r="C52" s="2" t="s">
        <v>1135</v>
      </c>
      <c r="D52" s="2" t="s">
        <v>841</v>
      </c>
    </row>
    <row r="53" spans="1:5" ht="24">
      <c r="A53" s="2" t="s">
        <v>1306</v>
      </c>
      <c r="B53" s="2" t="s">
        <v>1118</v>
      </c>
      <c r="C53" s="2" t="s">
        <v>1321</v>
      </c>
      <c r="D53" s="2" t="s">
        <v>842</v>
      </c>
    </row>
    <row r="54" spans="1:5">
      <c r="A54" s="2" t="s">
        <v>42</v>
      </c>
      <c r="B54" s="2" t="s">
        <v>1141</v>
      </c>
      <c r="C54" s="2" t="s">
        <v>1309</v>
      </c>
      <c r="D54" s="2" t="s">
        <v>843</v>
      </c>
      <c r="E54" s="2" t="s">
        <v>1344</v>
      </c>
    </row>
    <row r="55" spans="1:5">
      <c r="A55" s="2" t="s">
        <v>1024</v>
      </c>
      <c r="B55" s="2" t="s">
        <v>1141</v>
      </c>
      <c r="C55" s="2" t="s">
        <v>1153</v>
      </c>
      <c r="D55" s="2" t="s">
        <v>844</v>
      </c>
    </row>
    <row r="56" spans="1:5">
      <c r="A56" s="2" t="s">
        <v>1050</v>
      </c>
      <c r="B56" s="2" t="s">
        <v>1118</v>
      </c>
      <c r="C56" s="2" t="s">
        <v>1288</v>
      </c>
      <c r="D56" s="2" t="s">
        <v>845</v>
      </c>
      <c r="E56" s="2" t="s">
        <v>846</v>
      </c>
    </row>
    <row r="57" spans="1:5">
      <c r="A57" s="2" t="s">
        <v>1298</v>
      </c>
      <c r="B57" s="2" t="s">
        <v>847</v>
      </c>
      <c r="C57" s="2" t="s">
        <v>1118</v>
      </c>
      <c r="D57" s="2" t="s">
        <v>848</v>
      </c>
    </row>
    <row r="58" spans="1:5" ht="24">
      <c r="A58" s="2" t="s">
        <v>1298</v>
      </c>
      <c r="B58" s="2" t="s">
        <v>1132</v>
      </c>
      <c r="C58" s="2" t="s">
        <v>1138</v>
      </c>
      <c r="D58" s="2" t="s">
        <v>849</v>
      </c>
      <c r="E58" s="2" t="s">
        <v>1345</v>
      </c>
    </row>
    <row r="60" spans="1:5">
      <c r="E60" s="2" t="s">
        <v>177</v>
      </c>
    </row>
    <row r="61" spans="1:5" ht="48">
      <c r="A61" s="2" t="s">
        <v>1074</v>
      </c>
      <c r="B61" s="2" t="s">
        <v>850</v>
      </c>
      <c r="C61" s="2" t="s">
        <v>1125</v>
      </c>
      <c r="D61" s="2" t="s">
        <v>851</v>
      </c>
      <c r="E61" s="2" t="s">
        <v>1346</v>
      </c>
    </row>
    <row r="62" spans="1:5">
      <c r="A62" s="2" t="s">
        <v>1047</v>
      </c>
      <c r="B62" s="2" t="s">
        <v>852</v>
      </c>
      <c r="C62" s="2" t="s">
        <v>1320</v>
      </c>
      <c r="D62" s="2" t="s">
        <v>853</v>
      </c>
    </row>
    <row r="63" spans="1:5">
      <c r="A63" s="2" t="s">
        <v>1036</v>
      </c>
      <c r="B63" s="2" t="s">
        <v>854</v>
      </c>
      <c r="C63" s="2" t="s">
        <v>1325</v>
      </c>
      <c r="D63" s="2" t="s">
        <v>855</v>
      </c>
    </row>
    <row r="64" spans="1:5" ht="24">
      <c r="A64" s="2" t="s">
        <v>1069</v>
      </c>
      <c r="B64" s="2" t="s">
        <v>1202</v>
      </c>
      <c r="C64" s="2" t="s">
        <v>1135</v>
      </c>
      <c r="D64" s="2" t="s">
        <v>856</v>
      </c>
    </row>
    <row r="65" spans="1:5">
      <c r="A65" s="2" t="s">
        <v>1056</v>
      </c>
      <c r="B65" s="2" t="s">
        <v>857</v>
      </c>
      <c r="C65" s="2" t="s">
        <v>1135</v>
      </c>
      <c r="D65" s="2" t="s">
        <v>858</v>
      </c>
      <c r="E65" s="2" t="s">
        <v>178</v>
      </c>
    </row>
    <row r="66" spans="1:5">
      <c r="A66" s="2" t="s">
        <v>859</v>
      </c>
      <c r="B66" s="2" t="s">
        <v>179</v>
      </c>
      <c r="C66" s="2" t="s">
        <v>1326</v>
      </c>
      <c r="D66" s="2" t="s">
        <v>860</v>
      </c>
    </row>
    <row r="67" spans="1:5">
      <c r="A67" s="2" t="s">
        <v>180</v>
      </c>
      <c r="B67" s="2" t="s">
        <v>181</v>
      </c>
      <c r="C67" s="2" t="s">
        <v>1164</v>
      </c>
      <c r="D67" s="2" t="s">
        <v>861</v>
      </c>
    </row>
    <row r="68" spans="1:5">
      <c r="A68" s="2" t="s">
        <v>862</v>
      </c>
      <c r="B68" s="2" t="s">
        <v>863</v>
      </c>
      <c r="C68" s="2" t="s">
        <v>864</v>
      </c>
      <c r="D68" s="2" t="s">
        <v>865</v>
      </c>
      <c r="E68" s="2" t="s">
        <v>182</v>
      </c>
    </row>
    <row r="69" spans="1:5">
      <c r="A69" s="2" t="s">
        <v>183</v>
      </c>
      <c r="B69" s="2" t="s">
        <v>184</v>
      </c>
      <c r="C69" s="2" t="s">
        <v>1327</v>
      </c>
      <c r="D69" s="2" t="s">
        <v>866</v>
      </c>
    </row>
    <row r="70" spans="1:5">
      <c r="A70" s="2" t="s">
        <v>1210</v>
      </c>
      <c r="B70" s="2" t="s">
        <v>185</v>
      </c>
      <c r="C70" s="2" t="s">
        <v>1135</v>
      </c>
      <c r="D70" s="2" t="s">
        <v>867</v>
      </c>
    </row>
    <row r="71" spans="1:5">
      <c r="A71" s="2" t="s">
        <v>1037</v>
      </c>
      <c r="B71" s="2" t="s">
        <v>1125</v>
      </c>
      <c r="C71" s="2" t="s">
        <v>1155</v>
      </c>
      <c r="D71" s="2" t="s">
        <v>868</v>
      </c>
      <c r="E71" s="2" t="s">
        <v>186</v>
      </c>
    </row>
    <row r="73" spans="1:5">
      <c r="E73" s="2" t="s">
        <v>187</v>
      </c>
    </row>
    <row r="74" spans="1:5" ht="24">
      <c r="A74" s="2" t="s">
        <v>1046</v>
      </c>
      <c r="B74" s="2" t="s">
        <v>1120</v>
      </c>
      <c r="C74" s="2" t="s">
        <v>1122</v>
      </c>
      <c r="D74" s="2" t="s">
        <v>1167</v>
      </c>
    </row>
    <row r="75" spans="1:5">
      <c r="A75" s="2" t="s">
        <v>188</v>
      </c>
      <c r="B75" s="2" t="s">
        <v>1120</v>
      </c>
      <c r="C75" s="2" t="s">
        <v>1146</v>
      </c>
      <c r="D75" s="2" t="s">
        <v>1167</v>
      </c>
    </row>
    <row r="76" spans="1:5">
      <c r="A76" s="2" t="s">
        <v>869</v>
      </c>
      <c r="B76" s="2" t="s">
        <v>1120</v>
      </c>
      <c r="C76" s="2" t="s">
        <v>1198</v>
      </c>
      <c r="D76" s="2" t="s">
        <v>1167</v>
      </c>
    </row>
    <row r="77" spans="1:5">
      <c r="A77" s="2" t="s">
        <v>870</v>
      </c>
      <c r="B77" s="2" t="s">
        <v>1120</v>
      </c>
      <c r="C77" s="2" t="s">
        <v>871</v>
      </c>
      <c r="D77" s="2" t="s">
        <v>1167</v>
      </c>
    </row>
    <row r="78" spans="1:5">
      <c r="A78" s="2" t="s">
        <v>189</v>
      </c>
      <c r="B78" s="2" t="s">
        <v>1120</v>
      </c>
      <c r="C78" s="2" t="s">
        <v>872</v>
      </c>
      <c r="D78" s="2" t="s">
        <v>1167</v>
      </c>
    </row>
    <row r="79" spans="1:5">
      <c r="A79" s="2" t="s">
        <v>1289</v>
      </c>
      <c r="B79" s="2" t="s">
        <v>1120</v>
      </c>
      <c r="C79" s="2" t="s">
        <v>190</v>
      </c>
      <c r="D79" s="2" t="s">
        <v>1167</v>
      </c>
    </row>
    <row r="80" spans="1:5">
      <c r="A80" s="2" t="s">
        <v>191</v>
      </c>
      <c r="B80" s="2" t="s">
        <v>192</v>
      </c>
      <c r="C80" s="2" t="s">
        <v>1146</v>
      </c>
      <c r="D80" s="2" t="s">
        <v>1167</v>
      </c>
    </row>
    <row r="81" spans="1:5">
      <c r="A81" s="2" t="s">
        <v>873</v>
      </c>
      <c r="B81" s="2" t="s">
        <v>874</v>
      </c>
      <c r="C81" s="2" t="s">
        <v>193</v>
      </c>
      <c r="D81" s="2" t="s">
        <v>1167</v>
      </c>
    </row>
    <row r="82" spans="1:5">
      <c r="A82" s="2" t="s">
        <v>875</v>
      </c>
      <c r="B82" s="2" t="s">
        <v>876</v>
      </c>
      <c r="C82" s="2" t="s">
        <v>194</v>
      </c>
      <c r="D82" s="2" t="s">
        <v>1167</v>
      </c>
      <c r="E82" s="2" t="s">
        <v>1347</v>
      </c>
    </row>
    <row r="83" spans="1:5">
      <c r="A83" s="2" t="s">
        <v>877</v>
      </c>
      <c r="B83" s="2" t="s">
        <v>878</v>
      </c>
      <c r="C83" s="2" t="s">
        <v>195</v>
      </c>
      <c r="D83" s="2" t="s">
        <v>1167</v>
      </c>
    </row>
    <row r="84" spans="1:5">
      <c r="A84" s="2" t="s">
        <v>879</v>
      </c>
      <c r="B84" s="2" t="s">
        <v>880</v>
      </c>
      <c r="C84" s="2" t="s">
        <v>196</v>
      </c>
      <c r="D84" s="2" t="s">
        <v>1167</v>
      </c>
    </row>
    <row r="85" spans="1:5">
      <c r="A85" s="2" t="s">
        <v>881</v>
      </c>
      <c r="B85" s="2" t="s">
        <v>1122</v>
      </c>
      <c r="C85" s="2" t="s">
        <v>882</v>
      </c>
      <c r="D85" s="2" t="s">
        <v>1167</v>
      </c>
    </row>
    <row r="86" spans="1:5">
      <c r="A86" s="2" t="s">
        <v>197</v>
      </c>
      <c r="B86" s="2" t="s">
        <v>883</v>
      </c>
      <c r="C86" s="2" t="s">
        <v>1122</v>
      </c>
      <c r="D86" s="2" t="s">
        <v>1167</v>
      </c>
    </row>
    <row r="87" spans="1:5" ht="24">
      <c r="A87" s="2" t="s">
        <v>198</v>
      </c>
      <c r="B87" s="2" t="s">
        <v>884</v>
      </c>
      <c r="C87" s="2" t="s">
        <v>1120</v>
      </c>
      <c r="D87" s="2" t="s">
        <v>1167</v>
      </c>
      <c r="E87" s="2" t="s">
        <v>1348</v>
      </c>
    </row>
    <row r="88" spans="1:5">
      <c r="A88" s="2" t="s">
        <v>1052</v>
      </c>
      <c r="B88" s="2" t="s">
        <v>885</v>
      </c>
      <c r="C88" s="2" t="s">
        <v>1122</v>
      </c>
      <c r="D88" s="2" t="s">
        <v>1167</v>
      </c>
    </row>
    <row r="89" spans="1:5">
      <c r="A89" s="2" t="s">
        <v>1052</v>
      </c>
      <c r="B89" s="2" t="s">
        <v>886</v>
      </c>
      <c r="C89" s="2" t="s">
        <v>199</v>
      </c>
      <c r="D89" s="2" t="s">
        <v>1167</v>
      </c>
    </row>
    <row r="90" spans="1:5">
      <c r="A90" s="2" t="s">
        <v>1052</v>
      </c>
      <c r="B90" s="2" t="s">
        <v>887</v>
      </c>
      <c r="C90" s="2" t="s">
        <v>1182</v>
      </c>
      <c r="D90" s="2" t="s">
        <v>1167</v>
      </c>
      <c r="E90" s="2" t="s">
        <v>1349</v>
      </c>
    </row>
    <row r="91" spans="1:5">
      <c r="A91" s="2" t="s">
        <v>1052</v>
      </c>
      <c r="B91" s="2" t="s">
        <v>888</v>
      </c>
      <c r="C91" s="2" t="s">
        <v>1204</v>
      </c>
      <c r="D91" s="2" t="s">
        <v>1167</v>
      </c>
      <c r="E91" s="2" t="s">
        <v>1349</v>
      </c>
    </row>
    <row r="92" spans="1:5">
      <c r="A92" s="2" t="s">
        <v>200</v>
      </c>
      <c r="B92" s="2" t="s">
        <v>889</v>
      </c>
      <c r="C92" s="2" t="s">
        <v>1122</v>
      </c>
      <c r="D92" s="2" t="s">
        <v>1167</v>
      </c>
    </row>
    <row r="93" spans="1:5">
      <c r="A93" s="3" t="s">
        <v>890</v>
      </c>
      <c r="B93" s="2" t="s">
        <v>1122</v>
      </c>
      <c r="C93" s="2" t="s">
        <v>201</v>
      </c>
      <c r="D93" s="2" t="s">
        <v>1167</v>
      </c>
      <c r="E93" s="2" t="s">
        <v>1350</v>
      </c>
    </row>
    <row r="94" spans="1:5">
      <c r="A94" s="3" t="s">
        <v>891</v>
      </c>
      <c r="B94" s="2" t="s">
        <v>1122</v>
      </c>
      <c r="C94" s="2" t="s">
        <v>1134</v>
      </c>
      <c r="D94" s="2" t="s">
        <v>1167</v>
      </c>
      <c r="E94" s="2" t="s">
        <v>1351</v>
      </c>
    </row>
    <row r="95" spans="1:5">
      <c r="A95" s="2" t="s">
        <v>202</v>
      </c>
      <c r="B95" s="2" t="s">
        <v>892</v>
      </c>
      <c r="C95" s="2" t="s">
        <v>1161</v>
      </c>
      <c r="D95" s="2" t="s">
        <v>1167</v>
      </c>
    </row>
    <row r="96" spans="1:5">
      <c r="A96" s="2" t="s">
        <v>203</v>
      </c>
      <c r="B96" s="2" t="s">
        <v>204</v>
      </c>
      <c r="C96" s="2" t="s">
        <v>205</v>
      </c>
      <c r="D96" s="2" t="s">
        <v>1167</v>
      </c>
    </row>
    <row r="97" spans="1:5">
      <c r="A97" s="2" t="s">
        <v>1063</v>
      </c>
      <c r="B97" s="2" t="s">
        <v>1199</v>
      </c>
      <c r="C97" s="2" t="s">
        <v>1122</v>
      </c>
      <c r="D97" s="2" t="s">
        <v>1167</v>
      </c>
    </row>
    <row r="98" spans="1:5">
      <c r="A98" s="2" t="s">
        <v>893</v>
      </c>
      <c r="B98" s="2" t="s">
        <v>1199</v>
      </c>
      <c r="C98" s="2" t="s">
        <v>1122</v>
      </c>
      <c r="D98" s="2" t="s">
        <v>1167</v>
      </c>
    </row>
    <row r="99" spans="1:5">
      <c r="A99" s="2" t="s">
        <v>894</v>
      </c>
      <c r="B99" s="2" t="s">
        <v>1199</v>
      </c>
      <c r="C99" s="2" t="s">
        <v>895</v>
      </c>
      <c r="D99" s="2" t="s">
        <v>1167</v>
      </c>
    </row>
    <row r="101" spans="1:5">
      <c r="E101" s="2" t="s">
        <v>206</v>
      </c>
    </row>
    <row r="102" spans="1:5">
      <c r="A102" s="2" t="s">
        <v>1035</v>
      </c>
      <c r="B102" s="2" t="s">
        <v>1123</v>
      </c>
      <c r="C102" s="2" t="s">
        <v>1141</v>
      </c>
      <c r="D102" s="2" t="s">
        <v>207</v>
      </c>
    </row>
    <row r="103" spans="1:5" ht="36">
      <c r="A103" s="2" t="s">
        <v>1095</v>
      </c>
      <c r="B103" s="2" t="s">
        <v>1123</v>
      </c>
      <c r="C103" s="2" t="s">
        <v>1141</v>
      </c>
      <c r="D103" s="2" t="s">
        <v>896</v>
      </c>
      <c r="E103" s="2" t="s">
        <v>1352</v>
      </c>
    </row>
    <row r="104" spans="1:5">
      <c r="A104" s="2" t="s">
        <v>1053</v>
      </c>
      <c r="B104" s="2" t="s">
        <v>1123</v>
      </c>
      <c r="C104" s="2" t="s">
        <v>1141</v>
      </c>
      <c r="D104" s="2" t="s">
        <v>897</v>
      </c>
      <c r="E104" s="2" t="s">
        <v>1353</v>
      </c>
    </row>
    <row r="105" spans="1:5">
      <c r="A105" s="2" t="s">
        <v>208</v>
      </c>
      <c r="B105" s="2" t="s">
        <v>1123</v>
      </c>
      <c r="C105" s="2" t="s">
        <v>1115</v>
      </c>
      <c r="D105" s="2" t="s">
        <v>898</v>
      </c>
      <c r="E105" s="2" t="s">
        <v>1179</v>
      </c>
    </row>
    <row r="106" spans="1:5">
      <c r="A106" s="2" t="s">
        <v>1307</v>
      </c>
      <c r="B106" s="2" t="s">
        <v>1123</v>
      </c>
      <c r="C106" s="2" t="s">
        <v>899</v>
      </c>
      <c r="D106" s="2" t="s">
        <v>900</v>
      </c>
    </row>
    <row r="107" spans="1:5" ht="36">
      <c r="A107" s="2" t="s">
        <v>901</v>
      </c>
      <c r="B107" s="2" t="s">
        <v>1123</v>
      </c>
      <c r="C107" s="2" t="s">
        <v>1217</v>
      </c>
      <c r="D107" s="2" t="s">
        <v>902</v>
      </c>
      <c r="E107" s="2" t="s">
        <v>1354</v>
      </c>
    </row>
    <row r="108" spans="1:5" ht="24">
      <c r="A108" s="2" t="s">
        <v>903</v>
      </c>
      <c r="B108" s="2" t="s">
        <v>1121</v>
      </c>
      <c r="C108" s="2" t="s">
        <v>1123</v>
      </c>
      <c r="D108" s="2" t="s">
        <v>904</v>
      </c>
      <c r="E108" s="2" t="s">
        <v>1172</v>
      </c>
    </row>
    <row r="109" spans="1:5" ht="48">
      <c r="A109" s="2" t="s">
        <v>1042</v>
      </c>
      <c r="B109" s="2" t="s">
        <v>905</v>
      </c>
      <c r="C109" s="2" t="s">
        <v>1123</v>
      </c>
      <c r="D109" s="2" t="s">
        <v>906</v>
      </c>
      <c r="E109" s="2" t="s">
        <v>1355</v>
      </c>
    </row>
    <row r="110" spans="1:5" ht="24">
      <c r="A110" s="2" t="s">
        <v>1106</v>
      </c>
      <c r="B110" s="2" t="s">
        <v>1246</v>
      </c>
      <c r="C110" s="2" t="s">
        <v>1123</v>
      </c>
      <c r="D110" s="2" t="s">
        <v>907</v>
      </c>
    </row>
    <row r="111" spans="1:5" ht="24">
      <c r="A111" s="2" t="s">
        <v>1244</v>
      </c>
      <c r="B111" s="2" t="s">
        <v>1246</v>
      </c>
      <c r="C111" s="2" t="s">
        <v>1123</v>
      </c>
      <c r="D111" s="2" t="s">
        <v>908</v>
      </c>
      <c r="E111" s="2" t="s">
        <v>1356</v>
      </c>
    </row>
    <row r="112" spans="1:5">
      <c r="A112" s="2" t="s">
        <v>1103</v>
      </c>
      <c r="B112" s="2" t="s">
        <v>1137</v>
      </c>
      <c r="C112" s="2" t="s">
        <v>1123</v>
      </c>
      <c r="D112" s="2" t="s">
        <v>909</v>
      </c>
    </row>
    <row r="113" spans="1:5">
      <c r="E113" s="2" t="s">
        <v>910</v>
      </c>
    </row>
    <row r="114" spans="1:5" ht="36">
      <c r="A114" s="2" t="s">
        <v>209</v>
      </c>
      <c r="B114" s="2" t="s">
        <v>1123</v>
      </c>
      <c r="C114" s="2" t="s">
        <v>1141</v>
      </c>
      <c r="D114" s="2" t="s">
        <v>911</v>
      </c>
      <c r="E114" s="2" t="s">
        <v>1352</v>
      </c>
    </row>
    <row r="115" spans="1:5">
      <c r="A115" s="2" t="s">
        <v>1095</v>
      </c>
      <c r="B115" s="2" t="s">
        <v>1123</v>
      </c>
      <c r="C115" s="2" t="s">
        <v>1141</v>
      </c>
      <c r="D115" s="2" t="s">
        <v>912</v>
      </c>
      <c r="E115" s="2" t="s">
        <v>1353</v>
      </c>
    </row>
    <row r="116" spans="1:5" ht="24">
      <c r="A116" s="2" t="s">
        <v>1024</v>
      </c>
      <c r="B116" s="2" t="s">
        <v>1123</v>
      </c>
      <c r="C116" s="2" t="s">
        <v>210</v>
      </c>
      <c r="D116" s="2" t="s">
        <v>913</v>
      </c>
      <c r="E116" s="2" t="s">
        <v>1357</v>
      </c>
    </row>
    <row r="117" spans="1:5">
      <c r="A117" s="2" t="s">
        <v>914</v>
      </c>
      <c r="B117" s="2" t="s">
        <v>1123</v>
      </c>
      <c r="C117" s="2" t="s">
        <v>1213</v>
      </c>
      <c r="D117" s="2" t="s">
        <v>915</v>
      </c>
      <c r="E117" s="2" t="s">
        <v>1358</v>
      </c>
    </row>
    <row r="118" spans="1:5" ht="24">
      <c r="A118" s="2" t="s">
        <v>1106</v>
      </c>
      <c r="B118" s="2" t="s">
        <v>1246</v>
      </c>
      <c r="C118" s="2" t="s">
        <v>1123</v>
      </c>
      <c r="D118" s="2" t="s">
        <v>916</v>
      </c>
    </row>
    <row r="119" spans="1:5" ht="24">
      <c r="A119" s="2" t="s">
        <v>211</v>
      </c>
      <c r="B119" s="2" t="s">
        <v>1246</v>
      </c>
      <c r="C119" s="2" t="s">
        <v>1123</v>
      </c>
      <c r="D119" s="2" t="s">
        <v>917</v>
      </c>
    </row>
    <row r="120" spans="1:5" ht="24">
      <c r="A120" s="2" t="s">
        <v>212</v>
      </c>
      <c r="B120" s="2" t="s">
        <v>1246</v>
      </c>
      <c r="C120" s="2" t="s">
        <v>1123</v>
      </c>
      <c r="D120" s="2" t="s">
        <v>918</v>
      </c>
    </row>
    <row r="121" spans="1:5" ht="24">
      <c r="A121" s="2" t="s">
        <v>919</v>
      </c>
      <c r="B121" s="2" t="s">
        <v>1246</v>
      </c>
      <c r="C121" s="2" t="s">
        <v>1141</v>
      </c>
      <c r="D121" s="2" t="s">
        <v>920</v>
      </c>
    </row>
    <row r="122" spans="1:5" ht="24">
      <c r="A122" s="2" t="s">
        <v>921</v>
      </c>
      <c r="B122" s="2" t="s">
        <v>1246</v>
      </c>
      <c r="C122" s="2" t="s">
        <v>1141</v>
      </c>
      <c r="D122" s="2" t="s">
        <v>922</v>
      </c>
    </row>
    <row r="123" spans="1:5">
      <c r="A123" s="2" t="s">
        <v>213</v>
      </c>
      <c r="B123" s="2" t="s">
        <v>1124</v>
      </c>
      <c r="C123" s="2" t="s">
        <v>1141</v>
      </c>
      <c r="D123" s="2" t="s">
        <v>923</v>
      </c>
    </row>
    <row r="124" spans="1:5">
      <c r="A124" s="2" t="s">
        <v>1307</v>
      </c>
      <c r="B124" s="2" t="s">
        <v>1124</v>
      </c>
      <c r="C124" s="2" t="s">
        <v>1213</v>
      </c>
      <c r="D124" s="2" t="s">
        <v>924</v>
      </c>
    </row>
    <row r="126" spans="1:5">
      <c r="E126" s="2" t="s">
        <v>214</v>
      </c>
    </row>
    <row r="127" spans="1:5">
      <c r="A127" s="2" t="s">
        <v>925</v>
      </c>
      <c r="B127" s="2" t="s">
        <v>1118</v>
      </c>
      <c r="C127" s="2" t="s">
        <v>1141</v>
      </c>
      <c r="D127" s="2" t="s">
        <v>926</v>
      </c>
    </row>
    <row r="128" spans="1:5" ht="24">
      <c r="A128" s="2" t="s">
        <v>927</v>
      </c>
      <c r="B128" s="2" t="s">
        <v>1246</v>
      </c>
      <c r="C128" s="2" t="s">
        <v>1141</v>
      </c>
      <c r="D128" s="2" t="s">
        <v>928</v>
      </c>
    </row>
    <row r="129" spans="1:5" ht="24">
      <c r="A129" s="2" t="s">
        <v>929</v>
      </c>
      <c r="B129" s="2" t="s">
        <v>1246</v>
      </c>
      <c r="C129" s="2" t="s">
        <v>1141</v>
      </c>
      <c r="D129" s="2" t="s">
        <v>930</v>
      </c>
    </row>
    <row r="130" spans="1:5">
      <c r="A130" s="2" t="s">
        <v>1105</v>
      </c>
      <c r="B130" s="2" t="s">
        <v>1141</v>
      </c>
      <c r="C130" s="2" t="s">
        <v>931</v>
      </c>
      <c r="D130" s="2" t="s">
        <v>932</v>
      </c>
    </row>
    <row r="131" spans="1:5" ht="24">
      <c r="E131" s="2" t="s">
        <v>1359</v>
      </c>
    </row>
    <row r="132" spans="1:5">
      <c r="A132" s="2" t="s">
        <v>1047</v>
      </c>
      <c r="B132" s="2" t="s">
        <v>1124</v>
      </c>
      <c r="C132" s="2" t="s">
        <v>1141</v>
      </c>
      <c r="D132" s="2" t="s">
        <v>215</v>
      </c>
    </row>
    <row r="133" spans="1:5">
      <c r="A133" s="2" t="s">
        <v>1298</v>
      </c>
      <c r="B133" s="2" t="s">
        <v>1124</v>
      </c>
      <c r="C133" s="2" t="s">
        <v>1139</v>
      </c>
      <c r="D133" s="2" t="s">
        <v>933</v>
      </c>
    </row>
    <row r="134" spans="1:5">
      <c r="A134" s="2" t="s">
        <v>1298</v>
      </c>
      <c r="B134" s="2" t="s">
        <v>1124</v>
      </c>
      <c r="C134" s="2" t="s">
        <v>934</v>
      </c>
      <c r="D134" s="2" t="s">
        <v>935</v>
      </c>
    </row>
    <row r="135" spans="1:5">
      <c r="A135" s="2" t="s">
        <v>1298</v>
      </c>
      <c r="B135" s="2" t="s">
        <v>1124</v>
      </c>
      <c r="C135" s="2" t="s">
        <v>216</v>
      </c>
      <c r="D135" s="2" t="s">
        <v>936</v>
      </c>
      <c r="E135" s="2" t="s">
        <v>1360</v>
      </c>
    </row>
    <row r="136" spans="1:5">
      <c r="A136" s="2" t="s">
        <v>1298</v>
      </c>
      <c r="B136" s="2" t="s">
        <v>1124</v>
      </c>
      <c r="C136" s="2" t="s">
        <v>1119</v>
      </c>
      <c r="D136" s="2" t="s">
        <v>937</v>
      </c>
    </row>
    <row r="137" spans="1:5">
      <c r="A137" s="2" t="s">
        <v>217</v>
      </c>
      <c r="B137" s="2" t="s">
        <v>1124</v>
      </c>
      <c r="C137" s="2" t="s">
        <v>938</v>
      </c>
      <c r="D137" s="2" t="s">
        <v>939</v>
      </c>
      <c r="E137" s="2" t="s">
        <v>1361</v>
      </c>
    </row>
    <row r="138" spans="1:5">
      <c r="A138" s="2" t="s">
        <v>1103</v>
      </c>
      <c r="B138" s="2" t="s">
        <v>1139</v>
      </c>
      <c r="C138" s="2" t="s">
        <v>1124</v>
      </c>
      <c r="D138" s="2" t="s">
        <v>940</v>
      </c>
      <c r="E138" s="2" t="s">
        <v>1362</v>
      </c>
    </row>
    <row r="139" spans="1:5">
      <c r="A139" s="2" t="s">
        <v>941</v>
      </c>
      <c r="B139" s="2" t="s">
        <v>1139</v>
      </c>
      <c r="C139" s="2" t="s">
        <v>1163</v>
      </c>
      <c r="D139" s="2" t="s">
        <v>942</v>
      </c>
    </row>
    <row r="140" spans="1:5">
      <c r="A140" s="2" t="s">
        <v>218</v>
      </c>
      <c r="B140" s="2" t="s">
        <v>943</v>
      </c>
      <c r="C140" s="2" t="s">
        <v>944</v>
      </c>
      <c r="D140" s="2" t="s">
        <v>945</v>
      </c>
    </row>
    <row r="141" spans="1:5">
      <c r="A141" s="2" t="s">
        <v>42</v>
      </c>
      <c r="B141" s="2" t="s">
        <v>946</v>
      </c>
      <c r="C141" s="2" t="s">
        <v>1163</v>
      </c>
      <c r="D141" s="2" t="s">
        <v>947</v>
      </c>
    </row>
    <row r="142" spans="1:5">
      <c r="A142" s="2" t="s">
        <v>948</v>
      </c>
      <c r="B142" s="2" t="s">
        <v>1119</v>
      </c>
      <c r="C142" s="2" t="s">
        <v>1124</v>
      </c>
      <c r="D142" s="2" t="s">
        <v>949</v>
      </c>
      <c r="E142" s="2" t="s">
        <v>1363</v>
      </c>
    </row>
    <row r="143" spans="1:5">
      <c r="A143" s="2" t="s">
        <v>1060</v>
      </c>
      <c r="B143" s="2" t="s">
        <v>1119</v>
      </c>
      <c r="C143" s="2" t="s">
        <v>950</v>
      </c>
      <c r="D143" s="2" t="s">
        <v>951</v>
      </c>
      <c r="E143" s="2" t="s">
        <v>1364</v>
      </c>
    </row>
    <row r="144" spans="1:5" ht="24">
      <c r="A144" s="2" t="s">
        <v>219</v>
      </c>
      <c r="B144" s="2" t="s">
        <v>1119</v>
      </c>
      <c r="C144" s="2" t="s">
        <v>1141</v>
      </c>
      <c r="D144" s="2" t="s">
        <v>952</v>
      </c>
      <c r="E144" s="2" t="s">
        <v>1365</v>
      </c>
    </row>
    <row r="145" spans="1:5" ht="24">
      <c r="A145" s="2" t="s">
        <v>220</v>
      </c>
      <c r="B145" s="2" t="s">
        <v>1119</v>
      </c>
      <c r="C145" s="2" t="s">
        <v>953</v>
      </c>
      <c r="D145" s="2" t="s">
        <v>954</v>
      </c>
      <c r="E145" s="2" t="s">
        <v>1365</v>
      </c>
    </row>
    <row r="146" spans="1:5">
      <c r="A146" s="2" t="s">
        <v>955</v>
      </c>
      <c r="B146" s="2" t="s">
        <v>1119</v>
      </c>
      <c r="C146" s="2" t="s">
        <v>1139</v>
      </c>
      <c r="D146" s="2" t="s">
        <v>956</v>
      </c>
    </row>
    <row r="147" spans="1:5">
      <c r="A147" s="2" t="s">
        <v>42</v>
      </c>
      <c r="B147" s="2" t="s">
        <v>1119</v>
      </c>
      <c r="C147" s="2" t="s">
        <v>1163</v>
      </c>
      <c r="D147" s="2" t="s">
        <v>957</v>
      </c>
    </row>
    <row r="149" spans="1:5">
      <c r="E149" s="2" t="s">
        <v>221</v>
      </c>
    </row>
    <row r="150" spans="1:5">
      <c r="A150" s="2" t="s">
        <v>222</v>
      </c>
      <c r="B150" s="2" t="s">
        <v>1139</v>
      </c>
      <c r="C150" s="2" t="s">
        <v>223</v>
      </c>
      <c r="D150" s="2" t="s">
        <v>958</v>
      </c>
    </row>
    <row r="151" spans="1:5">
      <c r="A151" s="2" t="s">
        <v>224</v>
      </c>
      <c r="B151" s="2" t="s">
        <v>1139</v>
      </c>
      <c r="C151" s="2" t="s">
        <v>225</v>
      </c>
      <c r="D151" s="2" t="s">
        <v>959</v>
      </c>
      <c r="E151" s="2" t="s">
        <v>1366</v>
      </c>
    </row>
    <row r="152" spans="1:5" ht="24">
      <c r="A152" s="2" t="s">
        <v>1047</v>
      </c>
      <c r="B152" s="2" t="s">
        <v>1139</v>
      </c>
      <c r="C152" s="2" t="s">
        <v>226</v>
      </c>
      <c r="D152" s="2" t="s">
        <v>960</v>
      </c>
      <c r="E152" s="2" t="s">
        <v>1367</v>
      </c>
    </row>
    <row r="153" spans="1:5" ht="24">
      <c r="A153" s="2" t="s">
        <v>1047</v>
      </c>
      <c r="B153" s="2" t="s">
        <v>1139</v>
      </c>
      <c r="C153" s="2" t="s">
        <v>1135</v>
      </c>
      <c r="D153" s="2" t="s">
        <v>961</v>
      </c>
      <c r="E153" s="2" t="s">
        <v>1368</v>
      </c>
    </row>
    <row r="154" spans="1:5">
      <c r="A154" s="2" t="s">
        <v>227</v>
      </c>
      <c r="B154" s="2" t="s">
        <v>228</v>
      </c>
      <c r="C154" s="2" t="s">
        <v>1139</v>
      </c>
      <c r="D154" s="2" t="s">
        <v>962</v>
      </c>
      <c r="E154" s="2" t="s">
        <v>1369</v>
      </c>
    </row>
    <row r="155" spans="1:5">
      <c r="A155" s="2" t="s">
        <v>229</v>
      </c>
      <c r="B155" s="2" t="s">
        <v>963</v>
      </c>
      <c r="C155" s="2" t="s">
        <v>964</v>
      </c>
      <c r="D155" s="2" t="s">
        <v>965</v>
      </c>
      <c r="E155" s="2" t="s">
        <v>1370</v>
      </c>
    </row>
    <row r="156" spans="1:5">
      <c r="A156" s="2" t="s">
        <v>230</v>
      </c>
      <c r="B156" s="2" t="s">
        <v>231</v>
      </c>
      <c r="C156" s="2" t="s">
        <v>966</v>
      </c>
      <c r="D156" s="2" t="s">
        <v>967</v>
      </c>
      <c r="E156" s="2" t="s">
        <v>1370</v>
      </c>
    </row>
    <row r="157" spans="1:5">
      <c r="A157" s="2" t="s">
        <v>232</v>
      </c>
      <c r="B157" s="2" t="s">
        <v>1115</v>
      </c>
      <c r="C157" s="2" t="s">
        <v>968</v>
      </c>
      <c r="D157" s="2" t="s">
        <v>969</v>
      </c>
      <c r="E157" s="2" t="s">
        <v>1370</v>
      </c>
    </row>
    <row r="158" spans="1:5">
      <c r="A158" s="2" t="s">
        <v>1069</v>
      </c>
      <c r="B158" s="2" t="s">
        <v>1137</v>
      </c>
      <c r="C158" s="2" t="s">
        <v>233</v>
      </c>
      <c r="D158" s="2" t="s">
        <v>970</v>
      </c>
      <c r="E158" s="2" t="s">
        <v>1371</v>
      </c>
    </row>
    <row r="159" spans="1:5">
      <c r="A159" s="2" t="s">
        <v>234</v>
      </c>
      <c r="B159" s="2" t="s">
        <v>971</v>
      </c>
      <c r="C159" s="2" t="s">
        <v>972</v>
      </c>
      <c r="D159" s="2" t="s">
        <v>973</v>
      </c>
      <c r="E159" s="2" t="s">
        <v>1372</v>
      </c>
    </row>
    <row r="160" spans="1:5">
      <c r="A160" s="2" t="s">
        <v>235</v>
      </c>
      <c r="B160" s="2" t="s">
        <v>974</v>
      </c>
      <c r="C160" s="2" t="s">
        <v>975</v>
      </c>
      <c r="D160" s="2" t="s">
        <v>976</v>
      </c>
    </row>
    <row r="161" spans="1:5">
      <c r="A161" s="2" t="s">
        <v>1047</v>
      </c>
      <c r="B161" s="2" t="s">
        <v>977</v>
      </c>
      <c r="C161" s="2" t="s">
        <v>1135</v>
      </c>
      <c r="D161" s="2" t="s">
        <v>978</v>
      </c>
    </row>
    <row r="162" spans="1:5" ht="24">
      <c r="A162" s="2" t="s">
        <v>1047</v>
      </c>
      <c r="B162" s="2" t="s">
        <v>979</v>
      </c>
      <c r="C162" s="2" t="s">
        <v>980</v>
      </c>
      <c r="D162" s="2" t="s">
        <v>981</v>
      </c>
      <c r="E162" s="2" t="s">
        <v>1367</v>
      </c>
    </row>
    <row r="163" spans="1:5">
      <c r="A163" s="2" t="s">
        <v>1053</v>
      </c>
      <c r="B163" s="2" t="s">
        <v>982</v>
      </c>
      <c r="C163" s="2" t="s">
        <v>1135</v>
      </c>
      <c r="D163" s="2" t="s">
        <v>983</v>
      </c>
    </row>
    <row r="164" spans="1:5">
      <c r="A164" s="2" t="s">
        <v>1034</v>
      </c>
      <c r="B164" s="2" t="s">
        <v>1123</v>
      </c>
      <c r="C164" s="2" t="s">
        <v>984</v>
      </c>
      <c r="D164" s="2" t="s">
        <v>985</v>
      </c>
      <c r="E164" s="2" t="s">
        <v>1373</v>
      </c>
    </row>
    <row r="165" spans="1:5">
      <c r="A165" s="2" t="s">
        <v>236</v>
      </c>
      <c r="B165" s="2" t="s">
        <v>1123</v>
      </c>
      <c r="C165" s="2" t="s">
        <v>986</v>
      </c>
      <c r="D165" s="2" t="s">
        <v>987</v>
      </c>
      <c r="E165" s="2" t="s">
        <v>1373</v>
      </c>
    </row>
    <row r="166" spans="1:5">
      <c r="A166" s="2" t="s">
        <v>1034</v>
      </c>
      <c r="B166" s="2" t="s">
        <v>1123</v>
      </c>
      <c r="C166" s="2" t="s">
        <v>1135</v>
      </c>
      <c r="D166" s="2" t="s">
        <v>988</v>
      </c>
    </row>
    <row r="167" spans="1:5">
      <c r="A167" s="2" t="s">
        <v>1034</v>
      </c>
      <c r="B167" s="2" t="s">
        <v>1123</v>
      </c>
      <c r="C167" s="2" t="s">
        <v>989</v>
      </c>
      <c r="D167" s="2" t="s">
        <v>990</v>
      </c>
      <c r="E167" s="2" t="s">
        <v>1374</v>
      </c>
    </row>
    <row r="168" spans="1:5" ht="24">
      <c r="A168" s="2" t="s">
        <v>237</v>
      </c>
      <c r="B168" s="2" t="s">
        <v>1246</v>
      </c>
      <c r="C168" s="2" t="s">
        <v>1135</v>
      </c>
      <c r="D168" s="2" t="s">
        <v>991</v>
      </c>
    </row>
    <row r="169" spans="1:5">
      <c r="A169" s="2" t="s">
        <v>992</v>
      </c>
      <c r="B169" s="2" t="s">
        <v>1118</v>
      </c>
      <c r="C169" s="2" t="s">
        <v>1135</v>
      </c>
      <c r="D169" s="2" t="s">
        <v>993</v>
      </c>
    </row>
    <row r="170" spans="1:5">
      <c r="A170" s="2" t="s">
        <v>238</v>
      </c>
      <c r="B170" s="2" t="s">
        <v>994</v>
      </c>
      <c r="C170" s="2" t="s">
        <v>995</v>
      </c>
      <c r="D170" s="2" t="s">
        <v>996</v>
      </c>
    </row>
    <row r="171" spans="1:5">
      <c r="A171" s="2" t="s">
        <v>997</v>
      </c>
    </row>
    <row r="172" spans="1:5">
      <c r="E172" s="2" t="s">
        <v>998</v>
      </c>
    </row>
    <row r="173" spans="1:5">
      <c r="A173" s="2" t="s">
        <v>239</v>
      </c>
      <c r="B173" s="2" t="s">
        <v>240</v>
      </c>
      <c r="C173" s="2" t="s">
        <v>1126</v>
      </c>
      <c r="D173" s="2" t="s">
        <v>999</v>
      </c>
    </row>
    <row r="174" spans="1:5">
      <c r="A174" s="2" t="s">
        <v>1105</v>
      </c>
      <c r="B174" s="2" t="s">
        <v>1126</v>
      </c>
      <c r="C174" s="2" t="s">
        <v>1000</v>
      </c>
      <c r="D174" s="2" t="s">
        <v>1001</v>
      </c>
    </row>
    <row r="175" spans="1:5">
      <c r="A175" s="2" t="s">
        <v>1105</v>
      </c>
      <c r="B175" s="2" t="s">
        <v>1126</v>
      </c>
      <c r="C175" s="2" t="s">
        <v>241</v>
      </c>
      <c r="D175" s="2" t="s">
        <v>1002</v>
      </c>
    </row>
    <row r="176" spans="1:5">
      <c r="A176" s="2" t="s">
        <v>1040</v>
      </c>
      <c r="B176" s="2" t="s">
        <v>1126</v>
      </c>
      <c r="C176" s="2" t="s">
        <v>242</v>
      </c>
      <c r="D176" s="2" t="s">
        <v>1003</v>
      </c>
    </row>
    <row r="177" spans="1:5">
      <c r="A177" s="2" t="s">
        <v>243</v>
      </c>
      <c r="B177" s="2" t="s">
        <v>1126</v>
      </c>
      <c r="C177" s="2" t="s">
        <v>244</v>
      </c>
      <c r="D177" s="2" t="s">
        <v>1004</v>
      </c>
    </row>
    <row r="179" spans="1:5">
      <c r="E179" s="2" t="s">
        <v>245</v>
      </c>
    </row>
    <row r="180" spans="1:5">
      <c r="A180" s="2" t="s">
        <v>1298</v>
      </c>
      <c r="B180" s="2" t="s">
        <v>1150</v>
      </c>
      <c r="C180" s="2" t="s">
        <v>1139</v>
      </c>
      <c r="D180" s="2" t="s">
        <v>1005</v>
      </c>
    </row>
    <row r="181" spans="1:5">
      <c r="A181" s="2" t="s">
        <v>1298</v>
      </c>
      <c r="B181" s="2" t="s">
        <v>1150</v>
      </c>
      <c r="C181" s="2" t="s">
        <v>1115</v>
      </c>
      <c r="D181" s="2" t="s">
        <v>1006</v>
      </c>
    </row>
    <row r="182" spans="1:5">
      <c r="A182" s="2" t="s">
        <v>1007</v>
      </c>
      <c r="B182" s="2" t="s">
        <v>1115</v>
      </c>
      <c r="C182" s="2" t="s">
        <v>1137</v>
      </c>
      <c r="D182" s="2" t="s">
        <v>1008</v>
      </c>
      <c r="E182" s="2" t="s">
        <v>1168</v>
      </c>
    </row>
    <row r="183" spans="1:5" ht="24">
      <c r="A183" s="2" t="s">
        <v>1023</v>
      </c>
      <c r="B183" s="2" t="s">
        <v>246</v>
      </c>
      <c r="C183" s="2" t="s">
        <v>1137</v>
      </c>
      <c r="D183" s="2" t="s">
        <v>1009</v>
      </c>
      <c r="E183" s="2" t="s">
        <v>1375</v>
      </c>
    </row>
    <row r="184" spans="1:5">
      <c r="A184" s="2" t="s">
        <v>1021</v>
      </c>
      <c r="B184" s="2" t="s">
        <v>1123</v>
      </c>
      <c r="C184" s="2" t="s">
        <v>1117</v>
      </c>
      <c r="D184" s="2" t="s">
        <v>1010</v>
      </c>
      <c r="E184" s="2" t="s">
        <v>1376</v>
      </c>
    </row>
    <row r="185" spans="1:5">
      <c r="A185" s="2" t="s">
        <v>1011</v>
      </c>
      <c r="B185" s="2" t="s">
        <v>1115</v>
      </c>
      <c r="C185" s="2" t="s">
        <v>1211</v>
      </c>
      <c r="D185" s="2" t="s">
        <v>1012</v>
      </c>
      <c r="E185" s="2" t="s">
        <v>1377</v>
      </c>
    </row>
    <row r="186" spans="1:5">
      <c r="A186" s="2" t="s">
        <v>1013</v>
      </c>
      <c r="B186" s="2" t="s">
        <v>1117</v>
      </c>
      <c r="C186" s="2" t="s">
        <v>1115</v>
      </c>
      <c r="D186" s="2" t="s">
        <v>1014</v>
      </c>
      <c r="E186" s="2" t="s">
        <v>1252</v>
      </c>
    </row>
    <row r="187" spans="1:5">
      <c r="A187" s="2" t="s">
        <v>42</v>
      </c>
      <c r="B187" s="2" t="s">
        <v>1015</v>
      </c>
      <c r="C187" s="2" t="s">
        <v>1139</v>
      </c>
      <c r="D187" s="2" t="s">
        <v>1016</v>
      </c>
      <c r="E187" s="2" t="s">
        <v>1378</v>
      </c>
    </row>
    <row r="188" spans="1:5">
      <c r="A188" s="2" t="s">
        <v>247</v>
      </c>
      <c r="B188" s="2" t="s">
        <v>1118</v>
      </c>
      <c r="C188" s="2" t="s">
        <v>248</v>
      </c>
      <c r="D188" s="2" t="s">
        <v>1017</v>
      </c>
      <c r="E188" s="2" t="s">
        <v>1379</v>
      </c>
    </row>
    <row r="189" spans="1:5" ht="36">
      <c r="A189" s="2" t="s">
        <v>1298</v>
      </c>
      <c r="B189" s="2" t="s">
        <v>1115</v>
      </c>
      <c r="C189" s="2" t="s">
        <v>1115</v>
      </c>
      <c r="D189" s="2" t="s">
        <v>1018</v>
      </c>
      <c r="E189" s="2" t="s">
        <v>1380</v>
      </c>
    </row>
    <row r="191" spans="1:5">
      <c r="D191" s="2" t="s">
        <v>249</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c6255d-9e7a-4746-84ca-93002cf79953">
      <UserInfo>
        <DisplayName/>
        <AccountId xsi:nil="true"/>
        <AccountType/>
      </UserInfo>
    </SharedWithUsers>
    <lcf76f155ced4ddcb4097134ff3c332f xmlns="6510a123-a22d-45fe-a9be-6395c3c289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89FEAC-B749-4AF1-ADF4-9189D6CA5221}"/>
</file>

<file path=customXml/itemProps2.xml><?xml version="1.0" encoding="utf-8"?>
<ds:datastoreItem xmlns:ds="http://schemas.openxmlformats.org/officeDocument/2006/customXml" ds:itemID="{524DD1D3-ADCE-4AA4-A6C2-CFC97A89A31C}"/>
</file>

<file path=customXml/itemProps3.xml><?xml version="1.0" encoding="utf-8"?>
<ds:datastoreItem xmlns:ds="http://schemas.openxmlformats.org/officeDocument/2006/customXml" ds:itemID="{6BC89EA0-8D5C-4055-B0F6-5FCA99EDB4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1. Recherche par produit</vt:lpstr>
      <vt:lpstr>2. Recherche par entreprise</vt:lpstr>
      <vt:lpstr>3. Références</vt:lpstr>
      <vt:lpstr>A1. Feedstocks</vt:lpstr>
      <vt:lpstr>A.2 Company inputsFINAL</vt:lpstr>
      <vt:lpstr>A3. Company OutputsFINAL</vt:lpstr>
      <vt:lpstr>A4. List</vt:lpstr>
      <vt:lpstr>'1. Recherche par produit'!Print_Area</vt:lpstr>
      <vt:lpstr>'2. Recherche par entreprise'!Print_Area</vt:lpstr>
      <vt:lpstr>'3. Références'!Print_Area</vt:lpstr>
      <vt:lpstr>Instructions!Print_Area</vt:lpstr>
    </vt:vector>
  </TitlesOfParts>
  <Manager/>
  <Company>UNIDO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UNIDO</dc:creator>
  <cp:keywords/>
  <dc:description/>
  <cp:lastModifiedBy>EKAFITRINA, Nisasia</cp:lastModifiedBy>
  <cp:revision/>
  <dcterms:created xsi:type="dcterms:W3CDTF">2017-08-22T08:00:31Z</dcterms:created>
  <dcterms:modified xsi:type="dcterms:W3CDTF">2024-11-25T16:04:04Z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720900</vt:r8>
  </property>
  <property fmtid="{D5CDD505-2E9C-101B-9397-08002B2CF9AE}" pid="3" name="ContentTypeId">
    <vt:lpwstr>0x0101007BDAC5588D271B4E8BC70D84495BC6F3</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